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Мои документы\Чеботарь\Исполнение бюджета\2025\2 квартал\"/>
    </mc:Choice>
  </mc:AlternateContent>
  <xr:revisionPtr revIDLastSave="0" documentId="13_ncr:1_{97AADDC7-2B01-4AC5-B9FC-4B1766447064}" xr6:coauthVersionLast="47" xr6:coauthVersionMax="47" xr10:uidLastSave="{00000000-0000-0000-0000-000000000000}"/>
  <bookViews>
    <workbookView xWindow="-120" yWindow="-120" windowWidth="29040" windowHeight="15840" xr2:uid="{00000000-000D-0000-FFFF-FFFF00000000}"/>
  </bookViews>
  <sheets>
    <sheet name="2025 год" sheetId="4" r:id="rId1"/>
  </sheets>
  <definedNames>
    <definedName name="_xlnm._FilterDatabase" localSheetId="0" hidden="1">'2025 год'!#REF!</definedName>
  </definedNames>
  <calcPr calcId="191029"/>
</workbook>
</file>

<file path=xl/calcChain.xml><?xml version="1.0" encoding="utf-8"?>
<calcChain xmlns="http://schemas.openxmlformats.org/spreadsheetml/2006/main">
  <c r="J14" i="4" l="1"/>
  <c r="I14" i="4"/>
  <c r="J13" i="4"/>
  <c r="I13" i="4"/>
  <c r="J12" i="4"/>
  <c r="I12" i="4"/>
  <c r="J11" i="4"/>
  <c r="I11" i="4"/>
  <c r="J10" i="4"/>
  <c r="I10" i="4"/>
  <c r="D132" i="4"/>
  <c r="D220" i="4"/>
  <c r="C221" i="4"/>
  <c r="D221" i="4"/>
  <c r="E223" i="4"/>
  <c r="C220" i="4"/>
  <c r="E220" i="4" s="1"/>
  <c r="C222" i="4"/>
  <c r="E222" i="4" s="1"/>
  <c r="E213" i="4"/>
  <c r="E214" i="4"/>
  <c r="E219" i="4"/>
  <c r="D218" i="4"/>
  <c r="D217" i="4" s="1"/>
  <c r="D216" i="4" s="1"/>
  <c r="D215" i="4" s="1"/>
  <c r="C218" i="4"/>
  <c r="E218" i="4" s="1"/>
  <c r="E134" i="4"/>
  <c r="D133" i="4"/>
  <c r="C133" i="4"/>
  <c r="E127" i="4"/>
  <c r="E128" i="4"/>
  <c r="D126" i="4"/>
  <c r="C126" i="4"/>
  <c r="D11" i="4"/>
  <c r="D10" i="4" s="1"/>
  <c r="E19" i="4"/>
  <c r="E14" i="4"/>
  <c r="E15" i="4"/>
  <c r="E16" i="4"/>
  <c r="E17" i="4"/>
  <c r="E20" i="4"/>
  <c r="E21" i="4"/>
  <c r="E24" i="4"/>
  <c r="E25" i="4"/>
  <c r="E26" i="4"/>
  <c r="E27" i="4"/>
  <c r="E30" i="4"/>
  <c r="E31" i="4"/>
  <c r="E33" i="4"/>
  <c r="E36" i="4"/>
  <c r="E42" i="4"/>
  <c r="E46" i="4"/>
  <c r="E48" i="4"/>
  <c r="E49" i="4"/>
  <c r="E51" i="4"/>
  <c r="E53" i="4"/>
  <c r="E55" i="4"/>
  <c r="E58" i="4"/>
  <c r="E68" i="4"/>
  <c r="E71" i="4"/>
  <c r="E72" i="4"/>
  <c r="E80" i="4"/>
  <c r="E81" i="4"/>
  <c r="E87" i="4"/>
  <c r="E88" i="4"/>
  <c r="E89" i="4"/>
  <c r="E90"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22" i="4"/>
  <c r="E125" i="4"/>
  <c r="E131" i="4"/>
  <c r="E136" i="4"/>
  <c r="E141" i="4"/>
  <c r="E144" i="4"/>
  <c r="E151" i="4"/>
  <c r="E155" i="4"/>
  <c r="E157" i="4"/>
  <c r="E158" i="4"/>
  <c r="E160" i="4"/>
  <c r="E171" i="4"/>
  <c r="E173" i="4"/>
  <c r="E176" i="4"/>
  <c r="E179" i="4"/>
  <c r="E182" i="4"/>
  <c r="E185" i="4"/>
  <c r="E187" i="4"/>
  <c r="E189" i="4"/>
  <c r="E191" i="4"/>
  <c r="E194" i="4"/>
  <c r="E198" i="4"/>
  <c r="E200" i="4"/>
  <c r="E202" i="4"/>
  <c r="E204" i="4"/>
  <c r="E206" i="4"/>
  <c r="E209" i="4"/>
  <c r="D207" i="4"/>
  <c r="D205" i="4"/>
  <c r="D203" i="4"/>
  <c r="D192" i="4"/>
  <c r="D190" i="4"/>
  <c r="D186" i="4"/>
  <c r="D170" i="4"/>
  <c r="D168" i="4"/>
  <c r="D164" i="4"/>
  <c r="D159" i="4"/>
  <c r="D156" i="4"/>
  <c r="D152" i="4"/>
  <c r="D150" i="4"/>
  <c r="D148" i="4"/>
  <c r="D146" i="4"/>
  <c r="D140" i="4"/>
  <c r="D139" i="4" s="1"/>
  <c r="D135" i="4"/>
  <c r="D130" i="4"/>
  <c r="D129" i="4" s="1"/>
  <c r="D124" i="4"/>
  <c r="D121" i="4"/>
  <c r="D120" i="4" s="1"/>
  <c r="D86" i="4"/>
  <c r="D83" i="4"/>
  <c r="D82" i="4" s="1"/>
  <c r="D78" i="4"/>
  <c r="D74" i="4"/>
  <c r="D73" i="4" s="1"/>
  <c r="D70" i="4"/>
  <c r="D69" i="4" s="1"/>
  <c r="D66" i="4"/>
  <c r="D65" i="4" s="1"/>
  <c r="D60" i="4"/>
  <c r="D59" i="4" s="1"/>
  <c r="D57" i="4"/>
  <c r="D56" i="4" s="1"/>
  <c r="D54" i="4"/>
  <c r="D52" i="4"/>
  <c r="D50" i="4"/>
  <c r="D47" i="4"/>
  <c r="D45" i="4" s="1"/>
  <c r="D44" i="4" s="1"/>
  <c r="D41" i="4"/>
  <c r="D38" i="4"/>
  <c r="D35" i="4"/>
  <c r="D34" i="4" s="1"/>
  <c r="D32" i="4"/>
  <c r="D29" i="4"/>
  <c r="D23" i="4"/>
  <c r="D22" i="4" s="1"/>
  <c r="E217" i="4" l="1"/>
  <c r="E221" i="4"/>
  <c r="C217" i="4"/>
  <c r="C216" i="4" s="1"/>
  <c r="C215" i="4" s="1"/>
  <c r="E215" i="4"/>
  <c r="E216" i="4"/>
  <c r="D123" i="4"/>
  <c r="E133" i="4"/>
  <c r="E126" i="4"/>
  <c r="D77" i="4"/>
  <c r="D195" i="4"/>
  <c r="D37" i="4"/>
  <c r="D163" i="4"/>
  <c r="D145" i="4"/>
  <c r="D85" i="4"/>
  <c r="D64" i="4"/>
  <c r="D43" i="4"/>
  <c r="D28" i="4"/>
  <c r="D40" i="4" l="1"/>
  <c r="D138" i="4"/>
  <c r="D137" i="4" s="1"/>
  <c r="D76" i="4"/>
  <c r="D224" i="4" l="1"/>
  <c r="D9" i="4"/>
  <c r="C75" i="4" l="1"/>
  <c r="E75" i="4" s="1"/>
  <c r="C12" i="4"/>
  <c r="E12" i="4" s="1"/>
  <c r="C18" i="4"/>
  <c r="E18" i="4" s="1"/>
  <c r="C13" i="4" l="1"/>
  <c r="C130" i="4"/>
  <c r="C124" i="4"/>
  <c r="C123" i="4" s="1"/>
  <c r="C121" i="4"/>
  <c r="C119" i="4"/>
  <c r="E119" i="4" s="1"/>
  <c r="C91" i="4"/>
  <c r="E91" i="4" s="1"/>
  <c r="C84" i="4"/>
  <c r="C79" i="4"/>
  <c r="E79" i="4" s="1"/>
  <c r="C74" i="4"/>
  <c r="C63" i="4"/>
  <c r="E63" i="4" s="1"/>
  <c r="C62" i="4"/>
  <c r="E62" i="4" s="1"/>
  <c r="C61" i="4"/>
  <c r="E61" i="4" s="1"/>
  <c r="C39" i="4"/>
  <c r="E39" i="4" s="1"/>
  <c r="C67" i="4"/>
  <c r="E67" i="4" s="1"/>
  <c r="C208" i="4"/>
  <c r="E208" i="4" s="1"/>
  <c r="C161" i="4"/>
  <c r="E161" i="4" s="1"/>
  <c r="C167" i="4"/>
  <c r="E167" i="4" s="1"/>
  <c r="C169" i="4"/>
  <c r="E169" i="4" s="1"/>
  <c r="C162" i="4"/>
  <c r="E162" i="4" s="1"/>
  <c r="C193" i="4"/>
  <c r="E193" i="4" s="1"/>
  <c r="C210" i="4"/>
  <c r="E210" i="4" s="1"/>
  <c r="C203" i="4"/>
  <c r="E203" i="4" s="1"/>
  <c r="C120" i="4" l="1"/>
  <c r="E120" i="4" s="1"/>
  <c r="E121" i="4"/>
  <c r="C129" i="4"/>
  <c r="E129" i="4" s="1"/>
  <c r="E130" i="4"/>
  <c r="C83" i="4"/>
  <c r="E84" i="4"/>
  <c r="E123" i="4"/>
  <c r="E124" i="4"/>
  <c r="C73" i="4"/>
  <c r="E73" i="4" s="1"/>
  <c r="E74" i="4"/>
  <c r="C11" i="4"/>
  <c r="E11" i="4" s="1"/>
  <c r="E13" i="4"/>
  <c r="C86" i="4"/>
  <c r="E86" i="4" s="1"/>
  <c r="C147" i="4"/>
  <c r="E147" i="4" s="1"/>
  <c r="C153" i="4"/>
  <c r="E153" i="4" s="1"/>
  <c r="C149" i="4"/>
  <c r="E149" i="4" s="1"/>
  <c r="C82" i="4" l="1"/>
  <c r="E82" i="4" s="1"/>
  <c r="E83" i="4"/>
  <c r="C85" i="4"/>
  <c r="E85" i="4" s="1"/>
  <c r="C212" i="4"/>
  <c r="E212" i="4" s="1"/>
  <c r="C172" i="4" l="1"/>
  <c r="E172" i="4" s="1"/>
  <c r="C165" i="4"/>
  <c r="E165" i="4" s="1"/>
  <c r="C166" i="4"/>
  <c r="E166" i="4" s="1"/>
  <c r="C146" i="4"/>
  <c r="E146" i="4" s="1"/>
  <c r="C60" i="4"/>
  <c r="E60" i="4" s="1"/>
  <c r="C47" i="4"/>
  <c r="C45" i="4" l="1"/>
  <c r="E47" i="4"/>
  <c r="C78" i="4"/>
  <c r="C77" i="4" l="1"/>
  <c r="E77" i="4" s="1"/>
  <c r="E78" i="4"/>
  <c r="C44" i="4"/>
  <c r="E44" i="4" s="1"/>
  <c r="E45" i="4"/>
  <c r="C207" i="4"/>
  <c r="E207" i="4" s="1"/>
  <c r="C59" i="4" l="1"/>
  <c r="E59" i="4" s="1"/>
  <c r="C23" i="4" l="1"/>
  <c r="C22" i="4" l="1"/>
  <c r="E22" i="4" s="1"/>
  <c r="E23" i="4"/>
  <c r="C50" i="4"/>
  <c r="E50" i="4" s="1"/>
  <c r="C52" i="4"/>
  <c r="E52" i="4" s="1"/>
  <c r="C54" i="4"/>
  <c r="E54" i="4" s="1"/>
  <c r="C135" i="4" l="1"/>
  <c r="C132" i="4" l="1"/>
  <c r="E132" i="4" s="1"/>
  <c r="E135" i="4"/>
  <c r="C29" i="4"/>
  <c r="E29" i="4" s="1"/>
  <c r="C152" i="4" l="1"/>
  <c r="E152" i="4" s="1"/>
  <c r="C140" i="4" l="1"/>
  <c r="E140" i="4" s="1"/>
  <c r="C154" i="4" l="1"/>
  <c r="E154" i="4" s="1"/>
  <c r="C156" i="4" l="1"/>
  <c r="E156" i="4" s="1"/>
  <c r="C148" i="4" l="1"/>
  <c r="E148" i="4" s="1"/>
  <c r="C150" i="4"/>
  <c r="E150" i="4" s="1"/>
  <c r="C192" i="4"/>
  <c r="E192" i="4" s="1"/>
  <c r="C205" i="4" l="1"/>
  <c r="E205" i="4" s="1"/>
  <c r="C196" i="4" l="1"/>
  <c r="E196" i="4" s="1"/>
  <c r="C188" i="4"/>
  <c r="E188" i="4" s="1"/>
  <c r="C186" i="4"/>
  <c r="E186" i="4" s="1"/>
  <c r="C170" i="4"/>
  <c r="E170" i="4" s="1"/>
  <c r="C164" i="4"/>
  <c r="E164" i="4" s="1"/>
  <c r="C168" i="4"/>
  <c r="E168" i="4" s="1"/>
  <c r="C211" i="4"/>
  <c r="E211" i="4" s="1"/>
  <c r="C201" i="4"/>
  <c r="E201" i="4" s="1"/>
  <c r="C199" i="4"/>
  <c r="E199" i="4" s="1"/>
  <c r="C197" i="4"/>
  <c r="E197" i="4" s="1"/>
  <c r="C184" i="4"/>
  <c r="C181" i="4"/>
  <c r="C178" i="4"/>
  <c r="C175" i="4"/>
  <c r="C190" i="4"/>
  <c r="E190" i="4" s="1"/>
  <c r="C159" i="4"/>
  <c r="C143" i="4"/>
  <c r="C76" i="4"/>
  <c r="E76" i="4" s="1"/>
  <c r="C70" i="4"/>
  <c r="C66" i="4"/>
  <c r="C57" i="4"/>
  <c r="C41" i="4"/>
  <c r="E41" i="4" s="1"/>
  <c r="C38" i="4"/>
  <c r="C35" i="4"/>
  <c r="C32" i="4"/>
  <c r="C10" i="4"/>
  <c r="E10" i="4" s="1"/>
  <c r="C145" i="4" l="1"/>
  <c r="E145" i="4" s="1"/>
  <c r="E159" i="4"/>
  <c r="C180" i="4"/>
  <c r="E180" i="4" s="1"/>
  <c r="E181" i="4"/>
  <c r="C37" i="4"/>
  <c r="E37" i="4" s="1"/>
  <c r="E38" i="4"/>
  <c r="C183" i="4"/>
  <c r="E183" i="4" s="1"/>
  <c r="E184" i="4"/>
  <c r="C34" i="4"/>
  <c r="E34" i="4" s="1"/>
  <c r="E35" i="4"/>
  <c r="C65" i="4"/>
  <c r="E65" i="4" s="1"/>
  <c r="E66" i="4"/>
  <c r="C69" i="4"/>
  <c r="E69" i="4" s="1"/>
  <c r="E70" i="4"/>
  <c r="C174" i="4"/>
  <c r="E174" i="4" s="1"/>
  <c r="E175" i="4"/>
  <c r="C28" i="4"/>
  <c r="E28" i="4" s="1"/>
  <c r="E32" i="4"/>
  <c r="C56" i="4"/>
  <c r="E56" i="4" s="1"/>
  <c r="E57" i="4"/>
  <c r="C142" i="4"/>
  <c r="E142" i="4" s="1"/>
  <c r="E143" i="4"/>
  <c r="C177" i="4"/>
  <c r="E177" i="4" s="1"/>
  <c r="E178" i="4"/>
  <c r="C195" i="4"/>
  <c r="E195" i="4" s="1"/>
  <c r="C43" i="4"/>
  <c r="C139" i="4" l="1"/>
  <c r="E139" i="4" s="1"/>
  <c r="C163" i="4"/>
  <c r="E163" i="4" s="1"/>
  <c r="C40" i="4"/>
  <c r="E40" i="4" s="1"/>
  <c r="E43" i="4"/>
  <c r="C64" i="4"/>
  <c r="E64" i="4" s="1"/>
  <c r="C9" i="4" l="1"/>
  <c r="E9" i="4" s="1"/>
  <c r="C138" i="4"/>
  <c r="C137" i="4" s="1"/>
  <c r="E138" i="4" l="1"/>
  <c r="E137" i="4"/>
  <c r="C224" i="4"/>
  <c r="E224" i="4" s="1"/>
</calcChain>
</file>

<file path=xl/sharedStrings.xml><?xml version="1.0" encoding="utf-8"?>
<sst xmlns="http://schemas.openxmlformats.org/spreadsheetml/2006/main" count="448" uniqueCount="405">
  <si>
    <t>Наименование дохода</t>
  </si>
  <si>
    <t>000 1 00 00000 00 0000 000</t>
  </si>
  <si>
    <t>НАЛОГОВЫЕ И НЕНАЛОГОВЫЕ ДОХОДЫ</t>
  </si>
  <si>
    <t>000 1 01 00000 00 0000 000</t>
  </si>
  <si>
    <t>НАЛОГИ НА ПРИБЫЛЬ, ДОХОДЫ</t>
  </si>
  <si>
    <t>000 1 01 02000 01 0000 110</t>
  </si>
  <si>
    <t>Налог на доходы физических лиц</t>
  </si>
  <si>
    <t>182 1 01 02010 01 0000 110</t>
  </si>
  <si>
    <t>182 1 01 02020 01 0000 110</t>
  </si>
  <si>
    <t>182 1 01 02030 01 0000 110</t>
  </si>
  <si>
    <t>000 1 05 00000 00 0000 000</t>
  </si>
  <si>
    <t>НАЛОГИ НА СОВОКУПНЫЙ ДОХОД</t>
  </si>
  <si>
    <t>000 1 05 01000 00 0000 110</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</si>
  <si>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</si>
  <si>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</si>
  <si>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182 1 05 01011 01 0000 110</t>
  </si>
  <si>
    <t>Налог, взимаемый с налогоплательщиков, выбравших в качестве объекта  налогообложения доходы, уменьшенные на величину расходов</t>
  </si>
  <si>
    <t>182 1 05 01021 01 0000 110</t>
  </si>
  <si>
    <t>000 1 06 00000 00 0000 000</t>
  </si>
  <si>
    <t>НАЛОГИ НА ИМУЩЕСТВО</t>
  </si>
  <si>
    <t>000 1 06 02000 02 0000 110</t>
  </si>
  <si>
    <t>Налог на имущество организаций</t>
  </si>
  <si>
    <t>182 1 06 02010 02 0000 110</t>
  </si>
  <si>
    <t>Налог на имущество организаций по имуществу, не входящему в Единую систему газоснабжения</t>
  </si>
  <si>
    <t>000 1 08 00000 00 0000 000</t>
  </si>
  <si>
    <t>ГОСУДАРСТВЕННАЯ ПОШЛИНА</t>
  </si>
  <si>
    <t>000 1 11 00000 00 0000 000</t>
  </si>
  <si>
    <t>ДОХОДЫ ОТ ИСПОЛЬЗОВАНИЯ ИМУЩЕСТВА, НАХОДЯЩЕГОСЯ В ГОСУДАРСТВЕННОЙ И МУНИЦИПАЛЬНОЙ СОБСТВЕННОСТИ</t>
  </si>
  <si>
    <t>000 1 11 01000 00 0000 120</t>
  </si>
  <si>
    <t>936 1 11 01050 05 0000 120</t>
  </si>
  <si>
    <t>000 1 11 05000 00 0000 120</t>
  </si>
  <si>
    <t>000 1 11 05010 00 0000 120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</si>
  <si>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</si>
  <si>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</si>
  <si>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000 1 11 05030 00 0000 120</t>
  </si>
  <si>
    <t>936 1 11 05035 05 0000 120</t>
  </si>
  <si>
    <t>000 1 12 00000 00 0000 000</t>
  </si>
  <si>
    <t>ПЛАТЕЖИ ПРИ ПОЛЬЗОВАНИИ ПРИРОДНЫМИ РЕСУРСАМИ</t>
  </si>
  <si>
    <t>000 1 13 00000 00 0000 000</t>
  </si>
  <si>
    <t>ДОХОДЫ ОТ ОКАЗАНИЯ ПЛАТНЫХ УСЛУГ (РАБОТ) И КОМПЕНСАЦИИ ЗАТРАТ ГОСУДАРСТВА</t>
  </si>
  <si>
    <t>000 1 13 01990 00 0000 130</t>
  </si>
  <si>
    <t>Прочие доходы от оказания платных услуг (работ)</t>
  </si>
  <si>
    <t xml:space="preserve">Прочие доходы от оказания  платных услуг (работ) получателями средств бюджетов муниципальных районов  </t>
  </si>
  <si>
    <t>903 1 13 01995 05 0000 130</t>
  </si>
  <si>
    <t>936 1 13 01995 05 0000 130</t>
  </si>
  <si>
    <t>000 1 13 02060 00 0000 130</t>
  </si>
  <si>
    <t>Доходы, поступающие в порядке  возмещения расходов, понесенных в связи с эксплуатацией имущества</t>
  </si>
  <si>
    <t>000 1 13 02065 05 0000 130</t>
  </si>
  <si>
    <t>Доходы, поступающие в порядке  возмещения расходов, понесенных в связи с эксплуатацией имущества муниципальных районов</t>
  </si>
  <si>
    <t>903 1 13 02065 05 0000 130</t>
  </si>
  <si>
    <t>936 1 13 02065 05 0000 130</t>
  </si>
  <si>
    <t>000 1 14 00000 00 0000 000</t>
  </si>
  <si>
    <t>ДОХОДЫ ОТ ПРОДАЖИ МАТЕРИАЛЬНЫХ И НЕМАТЕРИАЛЬНЫХ АКТИВОВ</t>
  </si>
  <si>
    <t>000 1 14 06000 00 0000 430</t>
  </si>
  <si>
    <t>Доходы от продажи земельных участков, государственная собственность на которые не разграничена</t>
  </si>
  <si>
    <t>000 1 16 00000 00 0000 000</t>
  </si>
  <si>
    <t>ШТРАФЫ, САНКЦИИ, ВОЗМЕЩЕНИЕ УЩЕРБА</t>
  </si>
  <si>
    <t>000 2 00 00000 00 0000 000</t>
  </si>
  <si>
    <t>БЕЗВОЗМЕЗДНЫЕ ПОСТУПЛЕНИЯ</t>
  </si>
  <si>
    <t>000 2 02 00000 00 0000 000</t>
  </si>
  <si>
    <t>Дотации  на  выравнивание  бюджетной  обеспеченности</t>
  </si>
  <si>
    <t>Прочие субсидии</t>
  </si>
  <si>
    <t>Прочие субсидии бюджетам муниципальных районов</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</si>
  <si>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</si>
  <si>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</si>
  <si>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муниципальных районов на возмещение части процентной ставки по краткосрочным кредитам (займам) на развитие растениеводства, переработку и реализации продукции растениеводства</t>
  </si>
  <si>
    <t>Субвенции бюджетам муниципальных районов на возмещение части процентной ставки по инвестиционным кредитам (займам) на развитие растениеводства, переработку и развития инфраструктуры и логистического обеспечения рынков продукции растениеводства</t>
  </si>
  <si>
    <t>000 2 02 0310700 0000 151</t>
  </si>
  <si>
    <t>Субвенции бюджетам муниципальных районов на возмещение части процентной ставки по краткосрочным кредитам (займам) на развитие животноводства, переработки и реализации продукции животноводства.</t>
  </si>
  <si>
    <t>Субвенции бюджетам муниципальных районов на 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t>
  </si>
  <si>
    <t>Субвенции бюджетам муниципальных районов на возмещение части процентной ставки по долгосрочным, среднесрочным и краткосрочным кредитам, взятыми малыми формами хозяйствования</t>
  </si>
  <si>
    <t>Иные межбюджетные трансферты</t>
  </si>
  <si>
    <t>000 2 02 04025 00 0000 151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</si>
  <si>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 - Петербурга</t>
  </si>
  <si>
    <t>936 2 02 04025 05 0000 151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</si>
  <si>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</si>
  <si>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Прочие межбюджетные трансферты, передаваемые бюджетам</t>
  </si>
  <si>
    <t>Прочие межбюджетные трансферты, передаваемые бюджетам муниципальных районов</t>
  </si>
  <si>
    <t>Прочие безвозмездные поступления в бюджеты муниципальных районов</t>
  </si>
  <si>
    <t>ВСЕГО ДОХОДОВ</t>
  </si>
  <si>
    <t>000 2 02 01003 00 0000 151</t>
  </si>
  <si>
    <t>Дотации бюджетам на поддержку мер по обеспечению сбалансированности бюджетов</t>
  </si>
  <si>
    <t>000 2 02 01003 05 0000 151</t>
  </si>
  <si>
    <t>Дотации бюджетам муниципальных районов на поддержку мер по обеспечению сбалансированности бюджетов</t>
  </si>
  <si>
    <t>912 2 02 01003 05 0000 151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</si>
  <si>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</si>
  <si>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на осуществление части полномочий по решению вопросов местного значения в соответствии с заключенными соглашениями</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</si>
  <si>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муниципальных районов</t>
  </si>
  <si>
    <t>182 1 05 04020 02 0000 110</t>
  </si>
  <si>
    <t>Налог взимаемый в связи с применением патентой системой налогообложения</t>
  </si>
  <si>
    <t>Прочие субвенции бюджетам муниципальных районов</t>
  </si>
  <si>
    <t>НАЛОГИ НА ТОВАРЫ (РАБОТЫ, УСЛУГИ), РЕАЛИЗУЕМЫЕ НА ТЕРРИТОРИИ РОССИЙСКОЙ ФЕДЕРАЦИИ</t>
  </si>
  <si>
    <t>000 1 03 00000 00 0000 000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</si>
  <si>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</si>
  <si>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</si>
  <si>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</si>
  <si>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</si>
  <si>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</si>
  <si>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</si>
  <si>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</si>
  <si>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</si>
  <si>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</si>
  <si>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</si>
  <si>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 xml:space="preserve">Плата за выбросы загрязняющих веществ в атмосферный воздух стационарными объектами </t>
  </si>
  <si>
    <t>936 2 02 0310705 0000 151</t>
  </si>
  <si>
    <t>Субсидии бюджетам бюджетной системы Российской Федерации (межбюджетные субсидии)</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</si>
  <si>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</si>
  <si>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Субвенции бюджетам муниципальных образований на возмещение части процентной ставки по краткосрочным кредитам (займам) на развитие растениеводства, переработки и реализации продукции растениеводства</t>
  </si>
  <si>
    <t>Субвенции бюджетам муниципальных образований на возмещение части процентной ставки по инвестиционным кредитам (займам) на развитие растениеводства, переработку и развития инфраструктуры и логистического обеспечения рынков продукции растениеводства</t>
  </si>
  <si>
    <t>Субвенции бюджетам муниципальных образований на возмещение части процентной ставки по краткосрочным кредитам (займам) на развитие животноводства, переработки и реализации продукции животноводства.</t>
  </si>
  <si>
    <t>000 2 02 0310705 0000 151</t>
  </si>
  <si>
    <t>Субвенции бюджетам муниципальных районов на возмещение части процентной ставки по краткосрочным кредитам (займам) на развитие животноводства, переработки и реализации продукции животноводства</t>
  </si>
  <si>
    <t>Субвенции бюджетам муниципальных образований на 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t>
  </si>
  <si>
    <t>Субвенции бюджетам муниципальных образований на возмещение части процентной ставки по долгосрочным, среднесрочным и краткосрочным кредитам, взятыми малыми формами хозяйствования</t>
  </si>
  <si>
    <t>Субвенции бюджетам муниципальных районов на возмещение части процентной ставки по долгосрочным, среднесрочным и краткосрочным кредитам, взятым малыми формами хозяйствования</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</si>
  <si>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</si>
  <si>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</si>
  <si>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Прочие субвенции </t>
  </si>
  <si>
    <t>000 1 11 05013 13 0000 120</t>
  </si>
  <si>
    <t>000 1 11 09000 00 0000 120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</si>
  <si>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</si>
  <si>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936 1 11 09045 05 0000 120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</si>
  <si>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</si>
  <si>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</si>
  <si>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</si>
  <si>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</si>
  <si>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000 2 02 04052 00 0000 151</t>
  </si>
  <si>
    <t>Межбюджетные трансферты, передаваемые бюджетам муниципальных районов на государственную поддержку муниципальных учреждений культуры, находящихся на территориях сельских поселений</t>
  </si>
  <si>
    <t>912 2 02 04052 05 0000 151</t>
  </si>
  <si>
    <t>Объемы</t>
  </si>
  <si>
    <t>Код бюджетной классификации</t>
  </si>
  <si>
    <t>Сумма              (тыс. рублей)</t>
  </si>
  <si>
    <t>000 2 02 35038 00 0000 151</t>
  </si>
  <si>
    <t>936 2 02 35038 05 0000 151</t>
  </si>
  <si>
    <t>000 2 02 35039 00 0000 151</t>
  </si>
  <si>
    <t>000 2 02 35039 05 0000 151</t>
  </si>
  <si>
    <t>936 2 02 35039 05 0000 151</t>
  </si>
  <si>
    <t>000 2 02 35048 00 0000 151</t>
  </si>
  <si>
    <t>000 2 02 35048 05 0000 151</t>
  </si>
  <si>
    <t>936 2 02 35048 05 0000 151</t>
  </si>
  <si>
    <t>000 2 02 35055 00 0000 151</t>
  </si>
  <si>
    <t>000 2 02 35055 05 0000 151</t>
  </si>
  <si>
    <t>936 2 02 35055 05 0000 151</t>
  </si>
  <si>
    <t>936 2 02 39999 05 0000 151</t>
  </si>
  <si>
    <t>000 2 02 40014 05 0000 151</t>
  </si>
  <si>
    <t>ПРОЧИЕ БЕЗВОЗМЕЗДНЫЕ ПОСТУПЛНЕНИЯ</t>
  </si>
  <si>
    <t>БЕЗВОЗМЕЗДНЫЕ ПОСТУПЛЕНИЯ ОТ ДРУГИХ БЮДЖЕТОВ БЮДЖЕТНОЙ СИСТЕМЫ РФ</t>
  </si>
  <si>
    <t>Дотации бюджетам бюджетной системы Российской Федерации</t>
  </si>
  <si>
    <r>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t>
    </r>
    <r>
      <rPr>
        <sz val="12"/>
        <color rgb="FF0000FF"/>
        <rFont val="Times New Roman"/>
        <family val="1"/>
        <charset val="204"/>
      </rPr>
      <t>статьями 227</t>
    </r>
    <r>
      <rPr>
        <sz val="12"/>
        <color theme="1"/>
        <rFont val="Times New Roman"/>
        <family val="1"/>
        <charset val="204"/>
      </rPr>
      <t xml:space="preserve">, </t>
    </r>
    <r>
      <rPr>
        <sz val="12"/>
        <color rgb="FF0000FF"/>
        <rFont val="Times New Roman"/>
        <family val="1"/>
        <charset val="204"/>
      </rPr>
      <t>227.1</t>
    </r>
    <r>
      <rPr>
        <sz val="12"/>
        <color theme="1"/>
        <rFont val="Times New Roman"/>
        <family val="1"/>
        <charset val="204"/>
      </rPr>
      <t xml:space="preserve"> и </t>
    </r>
    <r>
      <rPr>
        <sz val="12"/>
        <color rgb="FF0000FF"/>
        <rFont val="Times New Roman"/>
        <family val="1"/>
        <charset val="204"/>
      </rPr>
      <t>228</t>
    </r>
    <r>
      <rPr>
        <sz val="12"/>
        <color theme="1"/>
        <rFont val="Times New Roman"/>
        <family val="1"/>
        <charset val="204"/>
      </rPr>
      <t xml:space="preserve"> Налогового кодекса Российской Федерации</t>
    </r>
  </si>
  <si>
    <t>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t>
  </si>
  <si>
    <t>Субвенции бюджетам муниципальных районов на содействие достижению целевых показателей региональных программ развития агропромышленного комплекса</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</si>
  <si>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</si>
  <si>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000 2 02 10000 00 0000 150</t>
  </si>
  <si>
    <t>000 2 02 15001 00 0000 150</t>
  </si>
  <si>
    <t>912 2 02 15001 05 0000 150</t>
  </si>
  <si>
    <t>000 2 02 20000 00 0000 150</t>
  </si>
  <si>
    <t>000 2 02 20216 00 0000 150</t>
  </si>
  <si>
    <t>936 2 02 20216 05 0000 150</t>
  </si>
  <si>
    <t>000 2 02 29999 00 0000 150</t>
  </si>
  <si>
    <t>903 2 02 29999 05 0000 150</t>
  </si>
  <si>
    <t>912 2 02 29999 05 0000 150</t>
  </si>
  <si>
    <t>936 2 02 29999 05 0000 150</t>
  </si>
  <si>
    <t>000 2 02 30000 00 0000 150</t>
  </si>
  <si>
    <t>000 2 02 30024 00 0000 150</t>
  </si>
  <si>
    <t>903 2 02 30024 05 0000 150</t>
  </si>
  <si>
    <t>912 2 02 30024 05 0000 150</t>
  </si>
  <si>
    <t>936 2 02 30024 05 0000 150</t>
  </si>
  <si>
    <t>000 2 02 30027 00 0000 150</t>
  </si>
  <si>
    <t>903 2 02 30027 05 0000 150</t>
  </si>
  <si>
    <t>000 2 02 30029 00 0000 150</t>
  </si>
  <si>
    <t>903 2 02 30029 05 0000 150</t>
  </si>
  <si>
    <t>000 2 02 35082 00 0000 150</t>
  </si>
  <si>
    <t>936 2 02 35082 05 0000 150</t>
  </si>
  <si>
    <t>000 2 02 35543 00 0000 150</t>
  </si>
  <si>
    <t>936 2 02 35543 05 0000 150</t>
  </si>
  <si>
    <t>000 2 02 39999 00 0000 150</t>
  </si>
  <si>
    <t>903 2 02 39999 05 0000 150</t>
  </si>
  <si>
    <t>000 2 02 40000 00 0000 150</t>
  </si>
  <si>
    <t>000 2 02 40014 00 0000 150</t>
  </si>
  <si>
    <t xml:space="preserve">936 2 02 40014 05 0000 150 </t>
  </si>
  <si>
    <t>000 2 02 49999 00 0000 150</t>
  </si>
  <si>
    <t>912 2 02 49999 05 0000 150</t>
  </si>
  <si>
    <t>936 2 07 05010 05 0000 150</t>
  </si>
  <si>
    <t>000 2 07 05000 05 0000 150</t>
  </si>
  <si>
    <t>000 2 02 25228 00 0000 150</t>
  </si>
  <si>
    <t>936 2 02 25228 05 0000 150</t>
  </si>
  <si>
    <t>Субсидии бюджетам муниципальных районов на оснащение объектов спортивной инфраструктуры спортивно-технологическим оборудованием</t>
  </si>
  <si>
    <t>Субсидии бюджетам  на оснащение объектов спортивной инфраструктуры спортивно-технологическим оборудованием</t>
  </si>
  <si>
    <t>000 2 02 25576 00 0000 150</t>
  </si>
  <si>
    <t>912 2 02 25576 05 0000 150</t>
  </si>
  <si>
    <t>936 2 02 25576 05 0000 150</t>
  </si>
  <si>
    <t>Субсидии бюджетам муниципальных районов на обеспечение комплексного развития сельских территорий</t>
  </si>
  <si>
    <t>Субсидии бюджетам  на обеспечение комплексного развития сельских территорий</t>
  </si>
  <si>
    <t>000 2 02 25519 00 0000 150</t>
  </si>
  <si>
    <t>936 2 02 25519 05 0000 150</t>
  </si>
  <si>
    <t>000 2 02 25304 00 0000 150</t>
  </si>
  <si>
    <t>903 2 02 25304 05 0000 150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</si>
  <si>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</si>
  <si>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000 2 02 45303 00 0000 150</t>
  </si>
  <si>
    <t>903 2 02 45303 05 0000 150</t>
  </si>
  <si>
    <t xml:space="preserve">поступления налоговых и неналоговых доходов общей суммой и по </t>
  </si>
  <si>
    <t>статьям классификации доходов бюджетов, а также объемы безвозмездных поступлений по подстатьям</t>
  </si>
  <si>
    <t xml:space="preserve">Налог, взимаемый в связи с применением патентной системы налогообложения, зачисляемый в бюджеты муниципальных районов </t>
  </si>
  <si>
    <t>000 1 11 05013 05 0000 120</t>
  </si>
  <si>
    <t>936 1 11 05013 05 0000 120</t>
  </si>
  <si>
    <t>048 1 12 01010 01 6000 120</t>
  </si>
  <si>
    <t>048 1 12 01030 01 6000 120</t>
  </si>
  <si>
    <t>048 1 12 01041 01 6000 120</t>
  </si>
  <si>
    <t>000 1 13 01990 00 0000 000</t>
  </si>
  <si>
    <t>000 1 14 06010 00 0000 430</t>
  </si>
  <si>
    <t>980 1 14 06013 13 0000 430</t>
  </si>
  <si>
    <t>981 1 14 06013 13 0000 430</t>
  </si>
  <si>
    <t>936 1 14 06013 05 0000 430</t>
  </si>
  <si>
    <t>000 1 16 01000 01 0000 140</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</si>
  <si>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</si>
  <si>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</si>
  <si>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</si>
  <si>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836 1 16 01063 01 9000 140</t>
  </si>
  <si>
    <t>836 1 16 01073 01 9000 140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</si>
  <si>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</si>
  <si>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000 1 16 10000 00 0000 140</t>
  </si>
  <si>
    <t>Платежи в целях возмещения причиненного ущерба (убытков)</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</si>
  <si>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</si>
  <si>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836 1 16 01053 01 9000 140</t>
  </si>
  <si>
    <t>738 1 16 01053 01 9000 140</t>
  </si>
  <si>
    <t>738 1 16 01063 01 0091 140</t>
  </si>
  <si>
    <t>738 1 16 01063 01 0101 140</t>
  </si>
  <si>
    <t>738 1 16 01073 01 0017 140</t>
  </si>
  <si>
    <t>738 1 16 01073 01 0019 140</t>
  </si>
  <si>
    <t>738 1 16 01073 01 0027 140</t>
  </si>
  <si>
    <t>738 1 16 01083 01 0028 140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</si>
  <si>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t>
  </si>
  <si>
    <t>738 1 16 01143 01 9000 140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</si>
  <si>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</si>
  <si>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738 1 16 01153 01 0006 140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</si>
  <si>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</si>
  <si>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738 1 16 01173 01 0008 140</t>
  </si>
  <si>
    <t>738 1 16 01193 01 0005 140</t>
  </si>
  <si>
    <t>738 1 16 01193 01 0013 140</t>
  </si>
  <si>
    <t>738 1 16 01193 01 0401 140</t>
  </si>
  <si>
    <t>738 1 16 01193 01 9000 140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</si>
  <si>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</si>
  <si>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738 1 16 01203 01 0008 140</t>
  </si>
  <si>
    <t>738 1 16 01203 01 0013 140</t>
  </si>
  <si>
    <t>738 1 16 01203 01 0021 140</t>
  </si>
  <si>
    <t>738 1 16 01203 01 9000 140</t>
  </si>
  <si>
    <t>000 1 17 00000 00 0000 000</t>
  </si>
  <si>
    <t>ПРОЧИЕ НЕНАЛОГОВЫЕ ДОХОДЫ</t>
  </si>
  <si>
    <t>Инициативные платежи</t>
  </si>
  <si>
    <t>Инициативные платежи, зачисляемые в бюджеты муниципальных районов</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</si>
  <si>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</si>
  <si>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936 1 11 05075 05 0000 120</t>
  </si>
  <si>
    <t>Доходы от сдачи в аренду имущества, составляющего казну муниципальных районов (за исключением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</si>
  <si>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</si>
  <si>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936 1 11 05025 05 0000 120</t>
  </si>
  <si>
    <t>000 1 11 05070 00 0000 120</t>
  </si>
  <si>
    <t>Доходы от сдачи в аренду имущества, составляющего государственную (муниципальную) казну (за исключением земельных участков)</t>
  </si>
  <si>
    <t>000 1 11 05020 00 0000 120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</si>
  <si>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</si>
  <si>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000 2 02 25179 00 0000 150</t>
  </si>
  <si>
    <t>903 2 02 25179 05 0000 150</t>
  </si>
  <si>
    <t>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</si>
  <si>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</si>
  <si>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182 1 01 02080 01 0000 110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</si>
  <si>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</si>
  <si>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</si>
  <si>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</si>
  <si>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738 1 16 01063 01 0009 140</t>
  </si>
  <si>
    <t>836 1 16 01203 01 9000 140</t>
  </si>
  <si>
    <t>738 1 16 01173 01 0007 140</t>
  </si>
  <si>
    <t>738 1 16 01153 01 0005 140</t>
  </si>
  <si>
    <t>738 1 16 01143 01 0002 140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</si>
  <si>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</si>
  <si>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</si>
  <si>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</si>
  <si>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</si>
  <si>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936 2 02 49999 05 0000 150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</si>
  <si>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</si>
  <si>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</si>
  <si>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</si>
  <si>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</si>
  <si>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</si>
  <si>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000 1 03 02000 01 0000 110</t>
  </si>
  <si>
    <t>Акцизы по подакцизным товарам (продукции), производимым на территории Российской Федерации</t>
  </si>
  <si>
    <t>000 1 05 04000 02 0000 110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</si>
  <si>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</si>
  <si>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000 1 12 01000 01 0000 120</t>
  </si>
  <si>
    <t>Плата за негативное воздействие на окружающую среду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</si>
  <si>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</si>
  <si>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</si>
  <si>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000 1 17 15000 00 0000 150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</si>
  <si>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</si>
  <si>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поддержку отрасли культуры</t>
  </si>
  <si>
    <t>Субсидии бюджетам муниципальных районов на поддержку отрасли культуры</t>
  </si>
  <si>
    <t>Субвенции бюджетам бюджетной системы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</si>
  <si>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</si>
  <si>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000 2 07 00000 00 0000 000</t>
  </si>
  <si>
    <t>903 2 02 49999 05 0000 150</t>
  </si>
  <si>
    <t>182 1 08 03010 01 1000 110</t>
  </si>
  <si>
    <t>000 1 08 03000 01 1000 110</t>
  </si>
  <si>
    <t>980 1 11 05013 13 0000 120</t>
  </si>
  <si>
    <t>981 1 11 05013 13 0000 120</t>
  </si>
  <si>
    <t>936 1 17 15030 05 0000 150</t>
  </si>
  <si>
    <t>936 2 07 05030 05 0000 150</t>
  </si>
  <si>
    <t>738 1 16 01193 01 0029 140</t>
  </si>
  <si>
    <t>836 1 16 01193 01 9000 140</t>
  </si>
  <si>
    <t>738 1 16 01203 01 0007 140</t>
  </si>
  <si>
    <t>738 1 16 01203 01 0012 140</t>
  </si>
  <si>
    <t>738 1 16 01203 01 1000 140</t>
  </si>
  <si>
    <t>000 2 02 35120 00 0000 150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</si>
  <si>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</si>
  <si>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936 2 02 35120 05 0000 150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</si>
  <si>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</si>
  <si>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182 1 01 02130 01 0000 110</t>
  </si>
  <si>
    <t>182 1 01 02140 01 0000 110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</si>
  <si>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</si>
  <si>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</si>
  <si>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</si>
  <si>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</si>
  <si>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</si>
  <si>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</si>
  <si>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</si>
  <si>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</si>
  <si>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Плата за сбросы загрязняющих веществ в водные объекты</t>
  </si>
  <si>
    <t>Плата за  размещение отходов производства и потребления</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</si>
  <si>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</si>
  <si>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</si>
  <si>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</si>
  <si>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738 1 16 01333 01 0000 140</t>
  </si>
  <si>
    <t>936 1 16 10032 05 0000 140</t>
  </si>
  <si>
    <r>
      <t>Дотации бюджетам муниципальных районов на выравнивание бюджетной обеспеченности</t>
    </r>
    <r>
      <rPr>
        <sz val="12"/>
        <color rgb="FFFF0000"/>
        <rFont val="Times New Roman"/>
        <family val="1"/>
        <charset val="204"/>
      </rPr>
      <t xml:space="preserve"> </t>
    </r>
    <r>
      <rPr>
        <sz val="12"/>
        <rFont val="Times New Roman"/>
        <family val="1"/>
        <charset val="204"/>
      </rPr>
      <t>из бюджета субъекта Российской Федерации</t>
    </r>
  </si>
  <si>
    <t>000 2 02 45050 00 0000 150</t>
  </si>
  <si>
    <t>Иные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образовательных организаций</t>
  </si>
  <si>
    <t>903 2 02 45050 05 0000 150</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</si>
  <si>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</si>
  <si>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000 1 13 02995 00 0000 130</t>
  </si>
  <si>
    <t>000 1 13 02995 05 0000 130</t>
  </si>
  <si>
    <t>936 1 13 02995 05 0000 130</t>
  </si>
  <si>
    <t>Прочие доходы от компенсации затрат бюджетов муниципальных районов</t>
  </si>
  <si>
    <t>Прочие доходы от компенсации затрат государства</t>
  </si>
  <si>
    <t>936 1 14 06025 05 0000 430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</si>
  <si>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</si>
  <si>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000 1 14 06020 00 0000 430</t>
  </si>
  <si>
    <t xml:space="preserve">Доходы от продажи земельных участков,
находящихся в собственности муниципальных
районов (за исключением земельных участков
муниципальных автономных учреждений) </t>
  </si>
  <si>
    <t>000 1 14 06025 05 0000 430</t>
  </si>
  <si>
    <t xml:space="preserve">Доходы от продажи земельных участков,
государственная собственность на которые
разграничена (за исключением земельных участков автономных учреждений) </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</si>
  <si>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</si>
  <si>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836 1 16 01123 01 0000 140</t>
  </si>
  <si>
    <t>936 1 16 07010 05 0000 140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</si>
  <si>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</si>
  <si>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804 1 16 11050 01 0000 140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</si>
  <si>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</si>
  <si>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000 1 16 07000 05 0000 140</t>
  </si>
  <si>
    <t>000 1 16 07000 00 0000 140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</si>
  <si>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</si>
  <si>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000 1 16 10030 05 0000 140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</si>
  <si>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</si>
  <si>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000 1 16 11000 01 0000 140</t>
  </si>
  <si>
    <t>Платежи, уплачиваемые в целях возмещения вреда</t>
  </si>
  <si>
    <t>000 1 16 11050 01 0000 140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</si>
  <si>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</si>
  <si>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182 1 01 02021 01 0000 110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</si>
  <si>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t>
  </si>
  <si>
    <t>182 1 01 02230 01 0000 110</t>
  </si>
  <si>
    <t>182 1 01 02210 01 0000 110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</si>
  <si>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</si>
  <si>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</si>
  <si>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 xml:space="preserve">                                                           Приложение №  1</t>
  </si>
  <si>
    <t>Исполнено              (тыс. руб.)</t>
  </si>
  <si>
    <t>Процент   исполнения (%)</t>
  </si>
  <si>
    <t>классификации доходов бюджетов  на 01.07.2025 года</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</si>
  <si>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</si>
  <si>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182 1 01 02150 01 0000 110</t>
  </si>
  <si>
    <t xml:space="preserve"> 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</si>
  <si>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Платежи в целях возмещения ущерба при расторжении муниципального контракта, заключенного с муниципальным органом муниципального района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</si>
  <si>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000 1 16 10080 00 0000 140</t>
  </si>
  <si>
    <t>936 1 16 10081 05 0000 140</t>
  </si>
  <si>
    <t>912 1 17 01050 05 0000 180</t>
  </si>
  <si>
    <t>Невыясненные поступления</t>
  </si>
  <si>
    <t>Невыясненные поступления, зачисляемые в бюджеты муниципальных районов</t>
  </si>
  <si>
    <t>000 1 17 01000 00 0000 180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</si>
  <si>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</si>
  <si>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</si>
  <si>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</si>
  <si>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</si>
  <si>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 xml:space="preserve"> 000 2 18 00000 00 0000 000</t>
  </si>
  <si>
    <t xml:space="preserve"> 000 2 18 00000 00 0000 150</t>
  </si>
  <si>
    <t xml:space="preserve"> 000 2 18 00000 05 0000 150</t>
  </si>
  <si>
    <t xml:space="preserve"> 000 2 18 05000 05 0000 150</t>
  </si>
  <si>
    <t>936 2 18 05010 05 0000 150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</si>
  <si>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</si>
  <si>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</si>
  <si>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ОСТАТКОВ СУБСИДИЙ, СУБВЕНЦИЙ И ИНЫХ МЕЖБЮДЖЕТНЫХ ТРАНСФЕРТОВ, ИМЕЮЩИХ ЦЕЛЕВОЕ НАЗНАЧЕНИЕ, ПРОШЛЫХ ЛЕТ</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</si>
  <si>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</si>
  <si>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000 2 19 00000 00 0000 000</t>
  </si>
  <si>
    <t xml:space="preserve"> 000 2 19 00000 05 0000 150</t>
  </si>
  <si>
    <t xml:space="preserve"> 912 2 19 60010 05 0000 150</t>
  </si>
  <si>
    <t>936 2 19 60010 05 0000 150</t>
  </si>
  <si>
    <t>НАЛОГ</t>
  </si>
  <si>
    <t>НЕНАЛОГ</t>
  </si>
  <si>
    <t>план</t>
  </si>
  <si>
    <t>касса</t>
  </si>
  <si>
    <t>собств</t>
  </si>
  <si>
    <t>безвозм</t>
  </si>
  <si>
    <t>ИТОГО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</si>
</sst>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р_._-;\-* #,##0.00_р_._-;_-* &quot;-&quot;??_р_._-;_-@_-"/>
    <numFmt numFmtId="165" formatCode="0.0"/>
  </numFmts>
  <fonts count="18" x14ac:knownFonts="1">
    <font>
      <sz val="11"/>
      <color theme="1"/>
      <name val="Calibri"/>
      <family val="2"/>
      <charset val="204"/>
      <scheme val="minor"/>
    </font>
    <font>
      <sz val="12"/>
      <color theme="1"/>
      <name val="Times New Roman"/>
      <family val="1"/>
      <charset val="204"/>
    </font>
    <font>
      <sz val="12"/>
      <color rgb="FF000000"/>
      <name val="Times New Roman"/>
      <family val="1"/>
      <charset val="204"/>
    </font>
    <font>
      <b/>
      <sz val="12"/>
      <color theme="1"/>
      <name val="Times New Roman"/>
      <family val="1"/>
      <charset val="204"/>
    </font>
    <font>
      <b/>
      <sz val="12"/>
      <color rgb="FF000000"/>
      <name val="Times New Roman"/>
      <family val="1"/>
      <charset val="204"/>
    </font>
    <font>
      <sz val="11"/>
      <color theme="1"/>
      <name val="Calibri"/>
      <family val="2"/>
      <charset val="204"/>
      <scheme val="minor"/>
    </font>
    <font>
      <u/>
      <sz val="10.8"/>
      <color theme="10"/>
      <name val="Calibri"/>
      <family val="2"/>
      <charset val="204"/>
    </font>
    <font>
      <sz val="12"/>
      <name val="Times New Roman"/>
      <family val="1"/>
      <charset val="204"/>
    </font>
    <font>
      <sz val="12"/>
      <color rgb="FF0000FF"/>
      <name val="Times New Roman"/>
      <family val="1"/>
      <charset val="204"/>
    </font>
    <font>
      <b/>
      <sz val="14"/>
      <name val="Times New Roman"/>
      <family val="1"/>
    </font>
    <font>
      <b/>
      <sz val="14"/>
      <name val="Times New Roman"/>
      <family val="1"/>
      <charset val="204"/>
    </font>
    <font>
      <b/>
      <sz val="12"/>
      <name val="Times New Roman"/>
      <family val="1"/>
      <charset val="204"/>
    </font>
    <font>
      <sz val="14"/>
      <color theme="1"/>
      <name val="Calibri"/>
      <family val="2"/>
      <charset val="204"/>
      <scheme val="minor"/>
    </font>
    <font>
      <sz val="11"/>
      <name val="Calibri"/>
      <family val="2"/>
      <charset val="204"/>
      <scheme val="minor"/>
    </font>
    <font>
      <sz val="12"/>
      <color rgb="FFFF0000"/>
      <name val="Times New Roman"/>
      <family val="1"/>
      <charset val="204"/>
    </font>
    <font>
      <b/>
      <sz val="12"/>
      <color rgb="FF001D35"/>
      <name val="Times New Roman"/>
      <family val="1"/>
      <charset val="204"/>
    </font>
    <font>
      <sz val="8"/>
      <color rgb="FF000000"/>
      <name val="Arial"/>
      <family val="2"/>
      <charset val="204"/>
    </font>
    <font>
      <sz val="10"/>
      <color rgb="FF000000"/>
      <name val="Arial Cyr"/>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s>
  <cellStyleXfs count="7">
    <xf numFmtId="0" fontId="0" fillId="0" borderId="0"/>
    <xf numFmtId="164" fontId="5" fillId="0" borderId="0" applyFont="0" applyFill="0" applyBorder="0" applyAlignment="0" applyProtection="0"/>
    <xf numFmtId="0" fontId="6" fillId="0" borderId="0" applyNumberFormat="0" applyFill="0" applyBorder="0" applyAlignment="0" applyProtection="0">
      <alignment vertical="top"/>
      <protection locked="0"/>
    </xf>
    <xf numFmtId="49" fontId="16" fillId="0" borderId="4">
      <alignment horizontal="center"/>
    </xf>
    <xf numFmtId="0" fontId="16" fillId="0" borderId="5">
      <alignment horizontal="left" wrapText="1" indent="2"/>
    </xf>
    <xf numFmtId="1" fontId="17" fillId="0" borderId="4">
      <alignment horizontal="center" vertical="top" shrinkToFit="1"/>
    </xf>
    <xf numFmtId="0" fontId="17" fillId="0" borderId="4">
      <alignment horizontal="center" vertical="top" wrapText="1"/>
    </xf>
  </cellStyleXfs>
  <cellXfs count="61">
    <xf numFmtId="0" fontId="0" fillId="0" borderId="0" xfId="0"/>
    <xf numFmtId="0" fontId="4" fillId="0" borderId="1" xfId="0" applyFont="1" applyBorder="1" applyAlignment="1">
      <alignment vertical="top" wrapText="1"/>
    </xf>
    <xf numFmtId="0" fontId="4" fillId="0" borderId="1" xfId="0" applyFont="1" applyBorder="1" applyAlignment="1">
      <alignment horizontal="justify" vertical="top" wrapText="1"/>
    </xf>
    <xf numFmtId="0" fontId="2" fillId="0" borderId="1" xfId="0" applyFont="1" applyBorder="1" applyAlignment="1">
      <alignment vertical="top" wrapText="1"/>
    </xf>
    <xf numFmtId="0" fontId="2" fillId="0" borderId="1" xfId="0" applyFont="1" applyBorder="1" applyAlignment="1">
      <alignment horizontal="justify" vertical="top" wrapText="1"/>
    </xf>
    <xf numFmtId="0" fontId="1" fillId="0" borderId="0" xfId="0" applyFont="1" applyAlignment="1">
      <alignment horizontal="justify" vertical="center" wrapText="1"/>
    </xf>
    <xf numFmtId="0" fontId="4" fillId="0" borderId="1" xfId="0" applyFont="1" applyBorder="1" applyAlignment="1">
      <alignment horizontal="justify" vertical="top"/>
    </xf>
    <xf numFmtId="2" fontId="4" fillId="0" borderId="1" xfId="0" applyNumberFormat="1" applyFont="1" applyBorder="1" applyAlignment="1">
      <alignment horizontal="left" vertical="top" wrapText="1"/>
    </xf>
    <xf numFmtId="2" fontId="2" fillId="0" borderId="1" xfId="0" applyNumberFormat="1" applyFont="1" applyBorder="1" applyAlignment="1">
      <alignment horizontal="center" vertical="top" wrapText="1"/>
    </xf>
    <xf numFmtId="0" fontId="3" fillId="0" borderId="0" xfId="0" applyFont="1" applyAlignment="1">
      <alignment wrapText="1"/>
    </xf>
    <xf numFmtId="0" fontId="1" fillId="0" borderId="1" xfId="0" applyFont="1" applyBorder="1" applyAlignment="1">
      <alignment horizontal="justify" vertical="top" wrapText="1"/>
    </xf>
    <xf numFmtId="0" fontId="1" fillId="0" borderId="1" xfId="0" applyFont="1" applyBorder="1" applyAlignment="1">
      <alignment wrapText="1"/>
    </xf>
    <xf numFmtId="0" fontId="7" fillId="0" borderId="1" xfId="2" applyFont="1" applyFill="1" applyBorder="1" applyAlignment="1" applyProtection="1">
      <alignment horizontal="justify" vertical="top" wrapText="1"/>
    </xf>
    <xf numFmtId="0" fontId="2" fillId="0" borderId="3" xfId="0" applyFont="1" applyBorder="1" applyAlignment="1">
      <alignment vertical="top" wrapText="1"/>
    </xf>
    <xf numFmtId="0" fontId="12" fillId="0" borderId="0" xfId="0" applyFont="1" applyAlignment="1">
      <alignment horizontal="center" wrapText="1"/>
    </xf>
    <xf numFmtId="0" fontId="11" fillId="0" borderId="1" xfId="2" applyFont="1" applyFill="1" applyBorder="1" applyAlignment="1" applyProtection="1">
      <alignment horizontal="justify" vertical="top" wrapText="1"/>
    </xf>
    <xf numFmtId="0" fontId="3" fillId="0" borderId="1" xfId="0" applyFont="1" applyBorder="1" applyAlignment="1">
      <alignment horizontal="justify" vertical="top" wrapText="1"/>
    </xf>
    <xf numFmtId="0" fontId="2" fillId="0" borderId="2" xfId="0" applyFont="1" applyBorder="1" applyAlignment="1">
      <alignment vertical="top" wrapText="1"/>
    </xf>
    <xf numFmtId="0" fontId="4" fillId="0" borderId="1" xfId="0" applyFont="1" applyBorder="1" applyAlignment="1">
      <alignment vertical="center" wrapText="1"/>
    </xf>
    <xf numFmtId="0" fontId="2" fillId="2" borderId="1" xfId="0" applyFont="1" applyFill="1" applyBorder="1" applyAlignment="1">
      <alignment vertical="top" wrapText="1"/>
    </xf>
    <xf numFmtId="0" fontId="2" fillId="2" borderId="1" xfId="0" applyFont="1" applyFill="1" applyBorder="1" applyAlignment="1">
      <alignment horizontal="justify" vertical="top" wrapText="1"/>
    </xf>
    <xf numFmtId="0" fontId="7" fillId="0" borderId="1" xfId="0" applyFont="1" applyBorder="1" applyAlignment="1">
      <alignment vertical="top" wrapText="1"/>
    </xf>
    <xf numFmtId="0" fontId="13" fillId="0" borderId="0" xfId="0" applyFont="1"/>
    <xf numFmtId="0" fontId="15" fillId="0" borderId="0" xfId="0" applyFont="1" applyAlignment="1">
      <alignment vertical="top" wrapText="1"/>
    </xf>
    <xf numFmtId="0" fontId="1" fillId="0" borderId="1" xfId="0" applyFont="1" applyBorder="1" applyAlignment="1">
      <alignment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top" wrapText="1"/>
    </xf>
    <xf numFmtId="0" fontId="1" fillId="0" borderId="0" xfId="0" applyFont="1"/>
    <xf numFmtId="0" fontId="7" fillId="0" borderId="0" xfId="0" applyFont="1"/>
    <xf numFmtId="4" fontId="1" fillId="0" borderId="0" xfId="0" applyNumberFormat="1" applyFont="1" applyAlignment="1">
      <alignment horizontal="center"/>
    </xf>
    <xf numFmtId="4" fontId="1" fillId="0" borderId="0" xfId="0" applyNumberFormat="1" applyFont="1"/>
    <xf numFmtId="4" fontId="2" fillId="3" borderId="1" xfId="0" applyNumberFormat="1" applyFont="1" applyFill="1" applyBorder="1" applyAlignment="1">
      <alignment horizontal="center" vertical="top" wrapText="1"/>
    </xf>
    <xf numFmtId="4" fontId="4" fillId="0" borderId="1" xfId="1" applyNumberFormat="1" applyFont="1" applyFill="1" applyBorder="1" applyAlignment="1">
      <alignment horizontal="center" vertical="center" wrapText="1"/>
    </xf>
    <xf numFmtId="4" fontId="1" fillId="0" borderId="1" xfId="0" applyNumberFormat="1" applyFont="1" applyBorder="1" applyAlignment="1">
      <alignment horizontal="center" vertical="center"/>
    </xf>
    <xf numFmtId="4" fontId="2" fillId="0" borderId="1" xfId="1" applyNumberFormat="1" applyFont="1" applyFill="1" applyBorder="1" applyAlignment="1">
      <alignment horizontal="center" vertical="center" wrapText="1"/>
    </xf>
    <xf numFmtId="4" fontId="7" fillId="0" borderId="1" xfId="1" applyNumberFormat="1" applyFont="1" applyFill="1" applyBorder="1" applyAlignment="1">
      <alignment horizontal="center" vertical="center" wrapText="1"/>
    </xf>
    <xf numFmtId="4" fontId="7" fillId="0" borderId="1" xfId="0" applyNumberFormat="1" applyFont="1" applyBorder="1" applyAlignment="1">
      <alignment horizontal="center" vertical="center"/>
    </xf>
    <xf numFmtId="4" fontId="3" fillId="0" borderId="1" xfId="1" applyNumberFormat="1" applyFont="1" applyFill="1" applyBorder="1" applyAlignment="1">
      <alignment horizontal="center" vertical="center" wrapText="1"/>
    </xf>
    <xf numFmtId="4" fontId="1" fillId="0" borderId="0" xfId="1" applyNumberFormat="1" applyFont="1" applyFill="1" applyAlignment="1">
      <alignment horizontal="center"/>
    </xf>
    <xf numFmtId="165" fontId="1" fillId="0" borderId="0" xfId="0" applyNumberFormat="1" applyFont="1" applyAlignment="1">
      <alignment horizontal="center"/>
    </xf>
    <xf numFmtId="165" fontId="1" fillId="0" borderId="0" xfId="0" applyNumberFormat="1" applyFont="1"/>
    <xf numFmtId="165" fontId="2" fillId="3" borderId="1" xfId="0" applyNumberFormat="1" applyFont="1" applyFill="1" applyBorder="1" applyAlignment="1">
      <alignment horizontal="center" vertical="top" wrapText="1"/>
    </xf>
    <xf numFmtId="165" fontId="1" fillId="0" borderId="1" xfId="0" applyNumberFormat="1" applyFont="1" applyBorder="1" applyAlignment="1">
      <alignment horizontal="center" vertical="center"/>
    </xf>
    <xf numFmtId="165" fontId="3" fillId="0" borderId="1" xfId="0" applyNumberFormat="1" applyFont="1" applyBorder="1" applyAlignment="1">
      <alignment horizontal="center" vertical="center"/>
    </xf>
    <xf numFmtId="0" fontId="2" fillId="0" borderId="5" xfId="4" applyFont="1" applyAlignment="1">
      <alignment wrapText="1"/>
    </xf>
    <xf numFmtId="0" fontId="2" fillId="0" borderId="4" xfId="6" applyFont="1" applyAlignment="1">
      <alignment horizontal="left" vertical="top" wrapText="1"/>
    </xf>
    <xf numFmtId="49" fontId="2" fillId="0" borderId="4" xfId="3" applyFont="1">
      <alignment horizontal="center"/>
    </xf>
    <xf numFmtId="1" fontId="2" fillId="0" borderId="4" xfId="5" applyFont="1" applyAlignment="1">
      <alignment horizontal="center" shrinkToFit="1"/>
    </xf>
    <xf numFmtId="49" fontId="2" fillId="0" borderId="4" xfId="3" applyFont="1" applyAlignment="1">
      <alignment horizontal="left"/>
    </xf>
    <xf numFmtId="49" fontId="4" fillId="0" borderId="4" xfId="3" applyFont="1" applyAlignment="1">
      <alignment vertical="top"/>
    </xf>
    <xf numFmtId="49" fontId="2" fillId="0" borderId="4" xfId="3" applyFont="1" applyAlignment="1">
      <alignment vertical="top"/>
    </xf>
    <xf numFmtId="0" fontId="2" fillId="0" borderId="5" xfId="4" applyFont="1" applyAlignment="1">
      <alignment vertical="top" wrapText="1"/>
    </xf>
    <xf numFmtId="49" fontId="2" fillId="0" borderId="4" xfId="3" applyFont="1" applyAlignment="1">
      <alignment horizontal="left" vertical="top"/>
    </xf>
    <xf numFmtId="49" fontId="4" fillId="0" borderId="4" xfId="3" applyFont="1" applyAlignment="1">
      <alignment horizontal="left" vertical="top"/>
    </xf>
    <xf numFmtId="0" fontId="4" fillId="0" borderId="5" xfId="4" applyFont="1" applyAlignment="1">
      <alignment vertical="top" wrapText="1"/>
    </xf>
    <xf numFmtId="4" fontId="3" fillId="0" borderId="1" xfId="0" applyNumberFormat="1" applyFont="1" applyBorder="1" applyAlignment="1">
      <alignment horizontal="center" vertical="center"/>
    </xf>
    <xf numFmtId="4" fontId="0" fillId="0" borderId="0" xfId="0" applyNumberFormat="1"/>
    <xf numFmtId="0" fontId="9" fillId="0" borderId="0" xfId="0" applyFont="1" applyAlignment="1">
      <alignment horizontal="center" vertical="top" wrapText="1"/>
    </xf>
    <xf numFmtId="0" fontId="10" fillId="0" borderId="0" xfId="0" applyFont="1" applyAlignment="1">
      <alignment horizontal="center" vertical="top" wrapText="1"/>
    </xf>
    <xf numFmtId="0" fontId="2" fillId="3" borderId="0" xfId="0" applyFont="1" applyFill="1" applyAlignment="1">
      <alignment horizontal="right" vertical="top" wrapText="1"/>
    </xf>
    <xf numFmtId="0" fontId="4" fillId="3" borderId="0" xfId="0" applyFont="1" applyFill="1" applyAlignment="1">
      <alignment horizontal="center" wrapText="1"/>
    </xf>
  </cellXfs>
  <cellStyles count="7">
    <cellStyle name="xl23" xfId="5" xr:uid="{8DFC863A-0B2F-41D4-BA70-81946F99B5AF}"/>
    <cellStyle name="xl25" xfId="6" xr:uid="{05CF41F8-BD10-44D4-9510-6D9DFDDCB651}"/>
    <cellStyle name="xl31" xfId="4" xr:uid="{B614BB7C-2C48-4929-AE6E-C3A00F458077}"/>
    <cellStyle name="xl43" xfId="3" xr:uid="{E5F86890-7C5B-43D1-B15F-7714EFCC4A17}"/>
    <cellStyle name="Гиперссылка" xfId="2" builtinId="8"/>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26"/>
  <sheetViews>
    <sheetView tabSelected="1" zoomScale="90" zoomScaleNormal="90" workbookViewId="0">
      <selection activeCell="H1" sqref="H1:L1048576"/>
    </sheetView>
  </sheetViews>
  <sheetFormatPr defaultRowHeight="15.75" x14ac:dyDescent="0.25"/>
  <cols>
    <col min="1" max="1" width="29.28515625" style="27" customWidth="1"/>
    <col min="2" max="2" width="48.140625" style="27" customWidth="1"/>
    <col min="3" max="3" width="16.42578125" style="29" customWidth="1"/>
    <col min="4" max="4" width="16.42578125" style="30" customWidth="1"/>
    <col min="5" max="5" width="16.42578125" style="40" customWidth="1"/>
    <col min="6" max="7" width="9.140625" style="27"/>
    <col min="8" max="8" width="0" hidden="1" customWidth="1"/>
    <col min="9" max="9" width="12.140625" hidden="1" customWidth="1"/>
    <col min="10" max="10" width="12.42578125" hidden="1" customWidth="1"/>
    <col min="11" max="11" width="7.5703125" hidden="1" customWidth="1"/>
    <col min="12" max="12" width="0" hidden="1" customWidth="1"/>
  </cols>
  <sheetData>
    <row r="1" spans="1:11" x14ac:dyDescent="0.25">
      <c r="A1" s="59" t="s">
        <v>367</v>
      </c>
      <c r="B1" s="59"/>
      <c r="C1" s="59"/>
      <c r="D1" s="59"/>
      <c r="E1" s="59"/>
    </row>
    <row r="2" spans="1:11" x14ac:dyDescent="0.25">
      <c r="A2" s="59"/>
      <c r="B2" s="59"/>
      <c r="C2" s="59"/>
      <c r="D2" s="29"/>
      <c r="E2" s="39"/>
    </row>
    <row r="3" spans="1:11" x14ac:dyDescent="0.25">
      <c r="A3" s="60" t="s">
        <v>129</v>
      </c>
      <c r="B3" s="60"/>
      <c r="C3" s="60"/>
      <c r="D3" s="60"/>
      <c r="E3" s="60"/>
    </row>
    <row r="4" spans="1:11" x14ac:dyDescent="0.25">
      <c r="A4" s="60" t="s">
        <v>200</v>
      </c>
      <c r="B4" s="60"/>
      <c r="C4" s="60"/>
      <c r="D4" s="60"/>
      <c r="E4" s="60"/>
    </row>
    <row r="5" spans="1:11" x14ac:dyDescent="0.25">
      <c r="A5" s="60" t="s">
        <v>201</v>
      </c>
      <c r="B5" s="60"/>
      <c r="C5" s="60"/>
      <c r="D5" s="60"/>
      <c r="E5" s="60"/>
    </row>
    <row r="6" spans="1:11" ht="18.75" customHeight="1" x14ac:dyDescent="0.25">
      <c r="A6" s="60" t="s">
        <v>370</v>
      </c>
      <c r="B6" s="60"/>
      <c r="C6" s="60"/>
      <c r="D6" s="60"/>
      <c r="E6" s="60"/>
      <c r="I6" s="57"/>
      <c r="J6" s="57"/>
      <c r="K6" s="57"/>
    </row>
    <row r="7" spans="1:11" ht="35.25" customHeight="1" x14ac:dyDescent="0.25">
      <c r="I7" s="58"/>
      <c r="J7" s="58"/>
      <c r="K7" s="58"/>
    </row>
    <row r="8" spans="1:11" ht="47.25" x14ac:dyDescent="0.25">
      <c r="A8" s="26" t="s">
        <v>130</v>
      </c>
      <c r="B8" s="26" t="s">
        <v>0</v>
      </c>
      <c r="C8" s="31" t="s">
        <v>131</v>
      </c>
      <c r="D8" s="31" t="s">
        <v>368</v>
      </c>
      <c r="E8" s="41" t="s">
        <v>369</v>
      </c>
    </row>
    <row r="9" spans="1:11" ht="31.5" x14ac:dyDescent="0.25">
      <c r="A9" s="1" t="s">
        <v>1</v>
      </c>
      <c r="B9" s="2" t="s">
        <v>2</v>
      </c>
      <c r="C9" s="32">
        <f>C10+C22+C28+C34+C37+C40+C59+C64+C76+C85+C132</f>
        <v>187262.8</v>
      </c>
      <c r="D9" s="32">
        <f>D10+D22+D28+D34+D37+D40+D59+D64+D76+D85+D132</f>
        <v>89804.699999999983</v>
      </c>
      <c r="E9" s="43">
        <f>D9/C9*100</f>
        <v>47.956508179948173</v>
      </c>
      <c r="I9" t="s">
        <v>400</v>
      </c>
      <c r="J9" t="s">
        <v>401</v>
      </c>
    </row>
    <row r="10" spans="1:11" x14ac:dyDescent="0.25">
      <c r="A10" s="1" t="s">
        <v>3</v>
      </c>
      <c r="B10" s="2" t="s">
        <v>4</v>
      </c>
      <c r="C10" s="32">
        <f>C11</f>
        <v>87443.5</v>
      </c>
      <c r="D10" s="32">
        <f>D11</f>
        <v>39769.099999999991</v>
      </c>
      <c r="E10" s="43">
        <f t="shared" ref="E10:E74" si="0">D10/C10*100</f>
        <v>45.479766935221015</v>
      </c>
      <c r="H10" t="s">
        <v>398</v>
      </c>
      <c r="I10" s="56">
        <f>C10+C22+C28+C34+C37</f>
        <v>162824.69999999998</v>
      </c>
      <c r="J10" s="56">
        <f>D10+D22+D28+D34+D37</f>
        <v>77821.799999999988</v>
      </c>
    </row>
    <row r="11" spans="1:11" x14ac:dyDescent="0.25">
      <c r="A11" s="3" t="s">
        <v>5</v>
      </c>
      <c r="B11" s="4" t="s">
        <v>6</v>
      </c>
      <c r="C11" s="34">
        <f>C12+C13+C15+C18+C16+C17+C14+C20+C21</f>
        <v>87443.5</v>
      </c>
      <c r="D11" s="34">
        <f>D12+D13+D15+D18+D16+D17+D14+D20+D21+D19</f>
        <v>39769.099999999991</v>
      </c>
      <c r="E11" s="42">
        <f t="shared" si="0"/>
        <v>45.479766935221015</v>
      </c>
      <c r="H11" t="s">
        <v>399</v>
      </c>
      <c r="I11" s="56">
        <f>C40+C59+C64+C76+C85+C132</f>
        <v>24438.100000000002</v>
      </c>
      <c r="J11" s="56">
        <f>D40+D59+D64+D76+D85+D132</f>
        <v>11982.9</v>
      </c>
    </row>
    <row r="12" spans="1:11" ht="102" customHeight="1" x14ac:dyDescent="0.25">
      <c r="A12" s="3" t="s">
        <v>7</v>
      </c>
      <c r="B12" s="5" t="s">
        <v>148</v>
      </c>
      <c r="C12" s="34">
        <f>81074.6-7001.6</f>
        <v>74073</v>
      </c>
      <c r="D12" s="33">
        <v>33009.699999999997</v>
      </c>
      <c r="E12" s="42">
        <f t="shared" si="0"/>
        <v>44.563741174247021</v>
      </c>
      <c r="H12" t="s">
        <v>402</v>
      </c>
      <c r="I12" s="56">
        <f>I10+I11</f>
        <v>187262.8</v>
      </c>
      <c r="J12" s="56">
        <f>J10+J11</f>
        <v>89804.699999999983</v>
      </c>
    </row>
    <row r="13" spans="1:11" ht="144.75" customHeight="1" x14ac:dyDescent="0.25">
      <c r="A13" s="3" t="s">
        <v>8</v>
      </c>
      <c r="B13" s="4" t="s">
        <v>94</v>
      </c>
      <c r="C13" s="34">
        <f>280-67</f>
        <v>213</v>
      </c>
      <c r="D13" s="33">
        <v>61.7</v>
      </c>
      <c r="E13" s="42">
        <f t="shared" si="0"/>
        <v>28.967136150234747</v>
      </c>
      <c r="H13" t="s">
        <v>403</v>
      </c>
      <c r="I13" s="56">
        <f>C137</f>
        <v>415635.80000000005</v>
      </c>
      <c r="J13" s="56">
        <f>D137</f>
        <v>244493.2</v>
      </c>
    </row>
    <row r="14" spans="1:11" ht="213" customHeight="1" x14ac:dyDescent="0.25">
      <c r="A14" s="3" t="s">
        <v>361</v>
      </c>
      <c r="B14" s="4" t="s">
        <v>362</v>
      </c>
      <c r="C14" s="34">
        <v>67</v>
      </c>
      <c r="D14" s="33">
        <v>66.5</v>
      </c>
      <c r="E14" s="42">
        <f t="shared" si="0"/>
        <v>99.253731343283576</v>
      </c>
      <c r="H14" t="s">
        <v>404</v>
      </c>
      <c r="I14" s="56">
        <f>I12+I13</f>
        <v>602898.60000000009</v>
      </c>
      <c r="J14" s="56">
        <f>J12+J13</f>
        <v>334297.90000000002</v>
      </c>
    </row>
    <row r="15" spans="1:11" ht="63" x14ac:dyDescent="0.25">
      <c r="A15" s="3" t="s">
        <v>9</v>
      </c>
      <c r="B15" s="4" t="s">
        <v>95</v>
      </c>
      <c r="C15" s="34">
        <v>260.39999999999998</v>
      </c>
      <c r="D15" s="33">
        <v>36.200000000000003</v>
      </c>
      <c r="E15" s="42">
        <f t="shared" si="0"/>
        <v>13.901689708141324</v>
      </c>
    </row>
    <row r="16" spans="1:11" ht="176.25" customHeight="1" x14ac:dyDescent="0.25">
      <c r="A16" s="3" t="s">
        <v>263</v>
      </c>
      <c r="B16" s="4" t="s">
        <v>264</v>
      </c>
      <c r="C16" s="34">
        <v>177.4</v>
      </c>
      <c r="D16" s="33">
        <v>262.2</v>
      </c>
      <c r="E16" s="42">
        <f t="shared" si="0"/>
        <v>147.80157835400226</v>
      </c>
    </row>
    <row r="17" spans="1:5" ht="66.75" customHeight="1" x14ac:dyDescent="0.25">
      <c r="A17" s="3" t="s">
        <v>313</v>
      </c>
      <c r="B17" s="4" t="s">
        <v>265</v>
      </c>
      <c r="C17" s="34">
        <v>1226.3</v>
      </c>
      <c r="D17" s="33">
        <v>422.3</v>
      </c>
      <c r="E17" s="42">
        <f t="shared" si="0"/>
        <v>34.436924080567564</v>
      </c>
    </row>
    <row r="18" spans="1:5" ht="66" customHeight="1" x14ac:dyDescent="0.25">
      <c r="A18" s="3" t="s">
        <v>314</v>
      </c>
      <c r="B18" s="4" t="s">
        <v>266</v>
      </c>
      <c r="C18" s="34">
        <f>4424.8</f>
        <v>4424.8</v>
      </c>
      <c r="D18" s="33">
        <v>1033.8</v>
      </c>
      <c r="E18" s="42">
        <f t="shared" si="0"/>
        <v>23.3637678539143</v>
      </c>
    </row>
    <row r="19" spans="1:5" ht="409.5" x14ac:dyDescent="0.25">
      <c r="A19" s="3" t="s">
        <v>372</v>
      </c>
      <c r="B19" s="4" t="s">
        <v>371</v>
      </c>
      <c r="C19" s="34">
        <v>0</v>
      </c>
      <c r="D19" s="33">
        <v>11</v>
      </c>
      <c r="E19" s="42" t="e">
        <f t="shared" si="0"/>
        <v>#DIV/0!</v>
      </c>
    </row>
    <row r="20" spans="1:5" ht="82.5" customHeight="1" x14ac:dyDescent="0.25">
      <c r="A20" s="3" t="s">
        <v>364</v>
      </c>
      <c r="B20" s="4" t="s">
        <v>365</v>
      </c>
      <c r="C20" s="34">
        <v>7000</v>
      </c>
      <c r="D20" s="33">
        <v>4863</v>
      </c>
      <c r="E20" s="42">
        <f t="shared" si="0"/>
        <v>69.471428571428575</v>
      </c>
    </row>
    <row r="21" spans="1:5" ht="81" customHeight="1" x14ac:dyDescent="0.25">
      <c r="A21" s="3" t="s">
        <v>363</v>
      </c>
      <c r="B21" s="4" t="s">
        <v>366</v>
      </c>
      <c r="C21" s="34">
        <v>1.6</v>
      </c>
      <c r="D21" s="33">
        <v>2.7</v>
      </c>
      <c r="E21" s="42">
        <f t="shared" si="0"/>
        <v>168.75</v>
      </c>
    </row>
    <row r="22" spans="1:5" ht="63" x14ac:dyDescent="0.25">
      <c r="A22" s="1" t="s">
        <v>92</v>
      </c>
      <c r="B22" s="2" t="s">
        <v>91</v>
      </c>
      <c r="C22" s="32">
        <f>C23</f>
        <v>4994.3999999999996</v>
      </c>
      <c r="D22" s="32">
        <f>D23</f>
        <v>2026.3</v>
      </c>
      <c r="E22" s="43">
        <f t="shared" si="0"/>
        <v>40.57144001281435</v>
      </c>
    </row>
    <row r="23" spans="1:5" ht="47.25" x14ac:dyDescent="0.25">
      <c r="A23" s="3" t="s">
        <v>282</v>
      </c>
      <c r="B23" s="4" t="s">
        <v>283</v>
      </c>
      <c r="C23" s="32">
        <f>C24+C25+C26+C27</f>
        <v>4994.3999999999996</v>
      </c>
      <c r="D23" s="32">
        <f>D24+D25+D26+D27</f>
        <v>2026.3</v>
      </c>
      <c r="E23" s="43">
        <f t="shared" si="0"/>
        <v>40.57144001281435</v>
      </c>
    </row>
    <row r="24" spans="1:5" ht="157.5" x14ac:dyDescent="0.25">
      <c r="A24" s="3" t="s">
        <v>316</v>
      </c>
      <c r="B24" s="4" t="s">
        <v>315</v>
      </c>
      <c r="C24" s="34">
        <v>2612.1999999999998</v>
      </c>
      <c r="D24" s="33">
        <v>1019.1</v>
      </c>
      <c r="E24" s="42">
        <f t="shared" si="0"/>
        <v>39.013092412525843</v>
      </c>
    </row>
    <row r="25" spans="1:5" ht="189" x14ac:dyDescent="0.25">
      <c r="A25" s="3" t="s">
        <v>317</v>
      </c>
      <c r="B25" s="4" t="s">
        <v>318</v>
      </c>
      <c r="C25" s="34">
        <v>11.8</v>
      </c>
      <c r="D25" s="33">
        <v>6.3</v>
      </c>
      <c r="E25" s="42">
        <f t="shared" si="0"/>
        <v>53.389830508474567</v>
      </c>
    </row>
    <row r="26" spans="1:5" ht="157.5" x14ac:dyDescent="0.25">
      <c r="A26" s="3" t="s">
        <v>320</v>
      </c>
      <c r="B26" s="4" t="s">
        <v>319</v>
      </c>
      <c r="C26" s="34">
        <v>2638</v>
      </c>
      <c r="D26" s="33">
        <v>1110.5999999999999</v>
      </c>
      <c r="E26" s="42">
        <f t="shared" si="0"/>
        <v>42.100075815011365</v>
      </c>
    </row>
    <row r="27" spans="1:5" ht="157.5" x14ac:dyDescent="0.25">
      <c r="A27" s="3" t="s">
        <v>322</v>
      </c>
      <c r="B27" s="4" t="s">
        <v>321</v>
      </c>
      <c r="C27" s="34">
        <v>-267.60000000000002</v>
      </c>
      <c r="D27" s="33">
        <v>-109.7</v>
      </c>
      <c r="E27" s="42">
        <f t="shared" si="0"/>
        <v>40.994020926756356</v>
      </c>
    </row>
    <row r="28" spans="1:5" ht="23.25" customHeight="1" x14ac:dyDescent="0.25">
      <c r="A28" s="1" t="s">
        <v>10</v>
      </c>
      <c r="B28" s="2" t="s">
        <v>11</v>
      </c>
      <c r="C28" s="32">
        <f>C29+C32</f>
        <v>57536</v>
      </c>
      <c r="D28" s="32">
        <f>D29+D32</f>
        <v>28072.199999999997</v>
      </c>
      <c r="E28" s="43">
        <f t="shared" si="0"/>
        <v>48.790670189098996</v>
      </c>
    </row>
    <row r="29" spans="1:5" ht="33" customHeight="1" x14ac:dyDescent="0.25">
      <c r="A29" s="1" t="s">
        <v>12</v>
      </c>
      <c r="B29" s="6" t="s">
        <v>13</v>
      </c>
      <c r="C29" s="32">
        <f>C30+C31</f>
        <v>53969</v>
      </c>
      <c r="D29" s="32">
        <f>D30+D31</f>
        <v>25030.199999999997</v>
      </c>
      <c r="E29" s="43">
        <f t="shared" si="0"/>
        <v>46.378847115936921</v>
      </c>
    </row>
    <row r="30" spans="1:5" ht="47.25" customHeight="1" x14ac:dyDescent="0.25">
      <c r="A30" s="3" t="s">
        <v>15</v>
      </c>
      <c r="B30" s="4" t="s">
        <v>14</v>
      </c>
      <c r="C30" s="34">
        <v>29224</v>
      </c>
      <c r="D30" s="33">
        <v>17448.099999999999</v>
      </c>
      <c r="E30" s="42">
        <f t="shared" si="0"/>
        <v>59.704694771420741</v>
      </c>
    </row>
    <row r="31" spans="1:5" ht="63.75" customHeight="1" x14ac:dyDescent="0.25">
      <c r="A31" s="3" t="s">
        <v>17</v>
      </c>
      <c r="B31" s="4" t="s">
        <v>16</v>
      </c>
      <c r="C31" s="34">
        <v>24745</v>
      </c>
      <c r="D31" s="33">
        <v>7582.1</v>
      </c>
      <c r="E31" s="42">
        <f t="shared" si="0"/>
        <v>30.640937563144071</v>
      </c>
    </row>
    <row r="32" spans="1:5" ht="33.75" customHeight="1" x14ac:dyDescent="0.25">
      <c r="A32" s="7" t="s">
        <v>284</v>
      </c>
      <c r="B32" s="2" t="s">
        <v>89</v>
      </c>
      <c r="C32" s="32">
        <f>C33</f>
        <v>3567</v>
      </c>
      <c r="D32" s="32">
        <f>D33</f>
        <v>3042</v>
      </c>
      <c r="E32" s="43">
        <f t="shared" si="0"/>
        <v>85.281749369217835</v>
      </c>
    </row>
    <row r="33" spans="1:5" ht="52.5" customHeight="1" x14ac:dyDescent="0.25">
      <c r="A33" s="8" t="s">
        <v>88</v>
      </c>
      <c r="B33" s="4" t="s">
        <v>202</v>
      </c>
      <c r="C33" s="34">
        <v>3567</v>
      </c>
      <c r="D33" s="33">
        <v>3042</v>
      </c>
      <c r="E33" s="42">
        <f t="shared" si="0"/>
        <v>85.281749369217835</v>
      </c>
    </row>
    <row r="34" spans="1:5" ht="26.25" customHeight="1" x14ac:dyDescent="0.25">
      <c r="A34" s="1" t="s">
        <v>18</v>
      </c>
      <c r="B34" s="2" t="s">
        <v>19</v>
      </c>
      <c r="C34" s="32">
        <f>C35</f>
        <v>10428</v>
      </c>
      <c r="D34" s="32">
        <f>D35</f>
        <v>4645</v>
      </c>
      <c r="E34" s="43">
        <f t="shared" si="0"/>
        <v>44.543536632144225</v>
      </c>
    </row>
    <row r="35" spans="1:5" ht="24" customHeight="1" x14ac:dyDescent="0.25">
      <c r="A35" s="1" t="s">
        <v>20</v>
      </c>
      <c r="B35" s="2" t="s">
        <v>21</v>
      </c>
      <c r="C35" s="32">
        <f>C36</f>
        <v>10428</v>
      </c>
      <c r="D35" s="32">
        <f>D36</f>
        <v>4645</v>
      </c>
      <c r="E35" s="43">
        <f t="shared" si="0"/>
        <v>44.543536632144225</v>
      </c>
    </row>
    <row r="36" spans="1:5" ht="47.25" x14ac:dyDescent="0.25">
      <c r="A36" s="3" t="s">
        <v>22</v>
      </c>
      <c r="B36" s="4" t="s">
        <v>23</v>
      </c>
      <c r="C36" s="34">
        <v>10428</v>
      </c>
      <c r="D36" s="33">
        <v>4645</v>
      </c>
      <c r="E36" s="42">
        <f t="shared" si="0"/>
        <v>44.543536632144225</v>
      </c>
    </row>
    <row r="37" spans="1:5" ht="21.75" customHeight="1" x14ac:dyDescent="0.25">
      <c r="A37" s="1" t="s">
        <v>24</v>
      </c>
      <c r="B37" s="2" t="s">
        <v>25</v>
      </c>
      <c r="C37" s="32">
        <f>C38</f>
        <v>2422.8000000000002</v>
      </c>
      <c r="D37" s="32">
        <f>D38</f>
        <v>3309.2</v>
      </c>
      <c r="E37" s="43">
        <f t="shared" si="0"/>
        <v>136.58576853227669</v>
      </c>
    </row>
    <row r="38" spans="1:5" ht="47.25" x14ac:dyDescent="0.25">
      <c r="A38" s="3" t="s">
        <v>299</v>
      </c>
      <c r="B38" s="4" t="s">
        <v>96</v>
      </c>
      <c r="C38" s="34">
        <f>C39</f>
        <v>2422.8000000000002</v>
      </c>
      <c r="D38" s="34">
        <f>D39</f>
        <v>3309.2</v>
      </c>
      <c r="E38" s="42">
        <f t="shared" si="0"/>
        <v>136.58576853227669</v>
      </c>
    </row>
    <row r="39" spans="1:5" ht="63" x14ac:dyDescent="0.25">
      <c r="A39" s="3" t="s">
        <v>298</v>
      </c>
      <c r="B39" s="4" t="s">
        <v>97</v>
      </c>
      <c r="C39" s="34">
        <f>2122.8+300</f>
        <v>2422.8000000000002</v>
      </c>
      <c r="D39" s="33">
        <v>3309.2</v>
      </c>
      <c r="E39" s="42">
        <f t="shared" si="0"/>
        <v>136.58576853227669</v>
      </c>
    </row>
    <row r="40" spans="1:5" ht="64.5" customHeight="1" x14ac:dyDescent="0.25">
      <c r="A40" s="1" t="s">
        <v>26</v>
      </c>
      <c r="B40" s="2" t="s">
        <v>27</v>
      </c>
      <c r="C40" s="32">
        <f>C41+C43+C56</f>
        <v>6568</v>
      </c>
      <c r="D40" s="32">
        <f>D41+D43+D56</f>
        <v>2435.9</v>
      </c>
      <c r="E40" s="43">
        <f t="shared" si="0"/>
        <v>37.087393422655303</v>
      </c>
    </row>
    <row r="41" spans="1:5" ht="115.5" customHeight="1" x14ac:dyDescent="0.25">
      <c r="A41" s="1" t="s">
        <v>28</v>
      </c>
      <c r="B41" s="2" t="s">
        <v>98</v>
      </c>
      <c r="C41" s="32">
        <f>C42</f>
        <v>1500</v>
      </c>
      <c r="D41" s="32">
        <f>D42</f>
        <v>0</v>
      </c>
      <c r="E41" s="43">
        <f t="shared" si="0"/>
        <v>0</v>
      </c>
    </row>
    <row r="42" spans="1:5" ht="78.75" customHeight="1" x14ac:dyDescent="0.25">
      <c r="A42" s="3" t="s">
        <v>29</v>
      </c>
      <c r="B42" s="4" t="s">
        <v>99</v>
      </c>
      <c r="C42" s="34">
        <v>1500</v>
      </c>
      <c r="D42" s="33">
        <v>0</v>
      </c>
      <c r="E42" s="42">
        <f t="shared" si="0"/>
        <v>0</v>
      </c>
    </row>
    <row r="43" spans="1:5" ht="142.5" customHeight="1" x14ac:dyDescent="0.25">
      <c r="A43" s="1" t="s">
        <v>30</v>
      </c>
      <c r="B43" s="2" t="s">
        <v>100</v>
      </c>
      <c r="C43" s="32">
        <f>C44+C52+C54+C50</f>
        <v>5003</v>
      </c>
      <c r="D43" s="32">
        <f>D44+D52+D54+D50</f>
        <v>2401.6</v>
      </c>
      <c r="E43" s="43">
        <f t="shared" si="0"/>
        <v>48.003198081151304</v>
      </c>
    </row>
    <row r="44" spans="1:5" ht="100.5" customHeight="1" x14ac:dyDescent="0.25">
      <c r="A44" s="1" t="s">
        <v>31</v>
      </c>
      <c r="B44" s="2" t="s">
        <v>32</v>
      </c>
      <c r="C44" s="32">
        <f>C45</f>
        <v>3850</v>
      </c>
      <c r="D44" s="32">
        <f>D45</f>
        <v>1740.4</v>
      </c>
      <c r="E44" s="43">
        <f t="shared" si="0"/>
        <v>45.205194805194807</v>
      </c>
    </row>
    <row r="45" spans="1:5" ht="126.75" customHeight="1" x14ac:dyDescent="0.25">
      <c r="A45" s="3" t="s">
        <v>203</v>
      </c>
      <c r="B45" s="4" t="s">
        <v>285</v>
      </c>
      <c r="C45" s="34">
        <f>C46+C47</f>
        <v>3850</v>
      </c>
      <c r="D45" s="34">
        <f>D46+D47</f>
        <v>1740.4</v>
      </c>
      <c r="E45" s="42">
        <f t="shared" si="0"/>
        <v>45.205194805194807</v>
      </c>
    </row>
    <row r="46" spans="1:5" ht="130.5" customHeight="1" x14ac:dyDescent="0.25">
      <c r="A46" s="3" t="s">
        <v>204</v>
      </c>
      <c r="B46" s="4" t="s">
        <v>285</v>
      </c>
      <c r="C46" s="34">
        <v>2217.1999999999998</v>
      </c>
      <c r="D46" s="33">
        <v>850</v>
      </c>
      <c r="E46" s="42">
        <f t="shared" si="0"/>
        <v>38.336640808226598</v>
      </c>
    </row>
    <row r="47" spans="1:5" ht="96.75" customHeight="1" x14ac:dyDescent="0.25">
      <c r="A47" s="3" t="s">
        <v>118</v>
      </c>
      <c r="B47" s="4" t="s">
        <v>33</v>
      </c>
      <c r="C47" s="34">
        <f>C48+C49</f>
        <v>1632.8</v>
      </c>
      <c r="D47" s="34">
        <f>D48+D49</f>
        <v>890.4</v>
      </c>
      <c r="E47" s="42">
        <f t="shared" si="0"/>
        <v>54.53209211170995</v>
      </c>
    </row>
    <row r="48" spans="1:5" ht="98.25" customHeight="1" x14ac:dyDescent="0.25">
      <c r="A48" s="3" t="s">
        <v>300</v>
      </c>
      <c r="B48" s="4" t="s">
        <v>33</v>
      </c>
      <c r="C48" s="34">
        <v>650</v>
      </c>
      <c r="D48" s="33">
        <v>377.9</v>
      </c>
      <c r="E48" s="42">
        <f t="shared" si="0"/>
        <v>58.138461538461542</v>
      </c>
    </row>
    <row r="49" spans="1:5" ht="102.75" customHeight="1" x14ac:dyDescent="0.25">
      <c r="A49" s="3" t="s">
        <v>301</v>
      </c>
      <c r="B49" s="4" t="s">
        <v>33</v>
      </c>
      <c r="C49" s="34">
        <v>982.8</v>
      </c>
      <c r="D49" s="36">
        <v>512.5</v>
      </c>
      <c r="E49" s="42">
        <f t="shared" si="0"/>
        <v>52.146927146927148</v>
      </c>
    </row>
    <row r="50" spans="1:5" ht="110.25" customHeight="1" x14ac:dyDescent="0.25">
      <c r="A50" s="1" t="s">
        <v>257</v>
      </c>
      <c r="B50" s="2" t="s">
        <v>258</v>
      </c>
      <c r="C50" s="32">
        <f>C51</f>
        <v>9</v>
      </c>
      <c r="D50" s="32">
        <f>D51</f>
        <v>0</v>
      </c>
      <c r="E50" s="43">
        <f t="shared" si="0"/>
        <v>0</v>
      </c>
    </row>
    <row r="51" spans="1:5" ht="110.25" customHeight="1" x14ac:dyDescent="0.25">
      <c r="A51" s="3" t="s">
        <v>254</v>
      </c>
      <c r="B51" s="4" t="s">
        <v>253</v>
      </c>
      <c r="C51" s="34">
        <v>9</v>
      </c>
      <c r="D51" s="33">
        <v>0</v>
      </c>
      <c r="E51" s="42">
        <f t="shared" si="0"/>
        <v>0</v>
      </c>
    </row>
    <row r="52" spans="1:5" ht="126.75" customHeight="1" x14ac:dyDescent="0.25">
      <c r="A52" s="1" t="s">
        <v>34</v>
      </c>
      <c r="B52" s="2" t="s">
        <v>101</v>
      </c>
      <c r="C52" s="32">
        <f>C53</f>
        <v>177.9</v>
      </c>
      <c r="D52" s="32">
        <f>D53</f>
        <v>67.3</v>
      </c>
      <c r="E52" s="43">
        <f t="shared" si="0"/>
        <v>37.830241708825177</v>
      </c>
    </row>
    <row r="53" spans="1:5" ht="101.25" customHeight="1" x14ac:dyDescent="0.25">
      <c r="A53" s="3" t="s">
        <v>35</v>
      </c>
      <c r="B53" s="4" t="s">
        <v>102</v>
      </c>
      <c r="C53" s="34">
        <v>177.9</v>
      </c>
      <c r="D53" s="33">
        <v>67.3</v>
      </c>
      <c r="E53" s="42">
        <f t="shared" si="0"/>
        <v>37.830241708825177</v>
      </c>
    </row>
    <row r="54" spans="1:5" ht="65.25" customHeight="1" x14ac:dyDescent="0.25">
      <c r="A54" s="1" t="s">
        <v>255</v>
      </c>
      <c r="B54" s="2" t="s">
        <v>256</v>
      </c>
      <c r="C54" s="32">
        <f>C55</f>
        <v>966.1</v>
      </c>
      <c r="D54" s="32">
        <f>D55</f>
        <v>593.9</v>
      </c>
      <c r="E54" s="43">
        <f t="shared" si="0"/>
        <v>61.473967498188586</v>
      </c>
    </row>
    <row r="55" spans="1:5" ht="51.75" customHeight="1" x14ac:dyDescent="0.25">
      <c r="A55" s="3" t="s">
        <v>251</v>
      </c>
      <c r="B55" s="4" t="s">
        <v>252</v>
      </c>
      <c r="C55" s="34">
        <v>966.1</v>
      </c>
      <c r="D55" s="33">
        <v>593.9</v>
      </c>
      <c r="E55" s="42">
        <f t="shared" si="0"/>
        <v>61.473967498188586</v>
      </c>
    </row>
    <row r="56" spans="1:5" ht="126" x14ac:dyDescent="0.25">
      <c r="A56" s="1" t="s">
        <v>119</v>
      </c>
      <c r="B56" s="9" t="s">
        <v>120</v>
      </c>
      <c r="C56" s="32">
        <f>C57</f>
        <v>65</v>
      </c>
      <c r="D56" s="32">
        <f>D57</f>
        <v>34.299999999999997</v>
      </c>
      <c r="E56" s="43">
        <f t="shared" si="0"/>
        <v>52.769230769230766</v>
      </c>
    </row>
    <row r="57" spans="1:5" ht="127.5" customHeight="1" x14ac:dyDescent="0.25">
      <c r="A57" s="3" t="s">
        <v>123</v>
      </c>
      <c r="B57" s="10" t="s">
        <v>124</v>
      </c>
      <c r="C57" s="34">
        <f>C58</f>
        <v>65</v>
      </c>
      <c r="D57" s="34">
        <f>D58</f>
        <v>34.299999999999997</v>
      </c>
      <c r="E57" s="42">
        <f t="shared" si="0"/>
        <v>52.769230769230766</v>
      </c>
    </row>
    <row r="58" spans="1:5" ht="110.25" customHeight="1" x14ac:dyDescent="0.25">
      <c r="A58" s="3" t="s">
        <v>121</v>
      </c>
      <c r="B58" s="10" t="s">
        <v>122</v>
      </c>
      <c r="C58" s="34">
        <v>65</v>
      </c>
      <c r="D58" s="33">
        <v>34.299999999999997</v>
      </c>
      <c r="E58" s="42">
        <f t="shared" si="0"/>
        <v>52.769230769230766</v>
      </c>
    </row>
    <row r="59" spans="1:5" ht="31.5" x14ac:dyDescent="0.25">
      <c r="A59" s="1" t="s">
        <v>36</v>
      </c>
      <c r="B59" s="2" t="s">
        <v>37</v>
      </c>
      <c r="C59" s="32">
        <f>C60</f>
        <v>1281.6000000000001</v>
      </c>
      <c r="D59" s="32">
        <f>D60</f>
        <v>454.1</v>
      </c>
      <c r="E59" s="43">
        <f t="shared" si="0"/>
        <v>35.432272159800249</v>
      </c>
    </row>
    <row r="60" spans="1:5" ht="31.5" x14ac:dyDescent="0.25">
      <c r="A60" s="3" t="s">
        <v>286</v>
      </c>
      <c r="B60" s="4" t="s">
        <v>287</v>
      </c>
      <c r="C60" s="32">
        <f>C61+C62+C63</f>
        <v>1281.6000000000001</v>
      </c>
      <c r="D60" s="32">
        <f>D61+D62+D63</f>
        <v>454.1</v>
      </c>
      <c r="E60" s="43">
        <f t="shared" si="0"/>
        <v>35.432272159800249</v>
      </c>
    </row>
    <row r="61" spans="1:5" ht="47.25" x14ac:dyDescent="0.25">
      <c r="A61" s="3" t="s">
        <v>205</v>
      </c>
      <c r="B61" s="4" t="s">
        <v>103</v>
      </c>
      <c r="C61" s="34">
        <f>256.3+62.6</f>
        <v>318.90000000000003</v>
      </c>
      <c r="D61" s="33">
        <v>318.3</v>
      </c>
      <c r="E61" s="42">
        <f t="shared" si="0"/>
        <v>99.811853245531509</v>
      </c>
    </row>
    <row r="62" spans="1:5" ht="31.5" x14ac:dyDescent="0.25">
      <c r="A62" s="3" t="s">
        <v>206</v>
      </c>
      <c r="B62" s="4" t="s">
        <v>323</v>
      </c>
      <c r="C62" s="34">
        <f>1023.3-75</f>
        <v>948.3</v>
      </c>
      <c r="D62" s="33">
        <v>121.4</v>
      </c>
      <c r="E62" s="42">
        <f t="shared" si="0"/>
        <v>12.801855952757569</v>
      </c>
    </row>
    <row r="63" spans="1:5" ht="31.5" x14ac:dyDescent="0.25">
      <c r="A63" s="3" t="s">
        <v>207</v>
      </c>
      <c r="B63" s="4" t="s">
        <v>324</v>
      </c>
      <c r="C63" s="34">
        <f>2+12.4</f>
        <v>14.4</v>
      </c>
      <c r="D63" s="33">
        <v>14.4</v>
      </c>
      <c r="E63" s="42">
        <f t="shared" si="0"/>
        <v>100</v>
      </c>
    </row>
    <row r="64" spans="1:5" ht="48" customHeight="1" x14ac:dyDescent="0.25">
      <c r="A64" s="1" t="s">
        <v>38</v>
      </c>
      <c r="B64" s="2" t="s">
        <v>39</v>
      </c>
      <c r="C64" s="32">
        <f>C65+C69+C73</f>
        <v>15231.7</v>
      </c>
      <c r="D64" s="32">
        <f>D65+D69+D73</f>
        <v>8145.9</v>
      </c>
      <c r="E64" s="43">
        <f t="shared" si="0"/>
        <v>53.479913601239517</v>
      </c>
    </row>
    <row r="65" spans="1:5" ht="31.5" x14ac:dyDescent="0.25">
      <c r="A65" s="1" t="s">
        <v>40</v>
      </c>
      <c r="B65" s="2" t="s">
        <v>41</v>
      </c>
      <c r="C65" s="32">
        <f>C66</f>
        <v>13060.9</v>
      </c>
      <c r="D65" s="32">
        <f>D66</f>
        <v>6460.5</v>
      </c>
      <c r="E65" s="43">
        <f t="shared" si="0"/>
        <v>49.464432006982676</v>
      </c>
    </row>
    <row r="66" spans="1:5" ht="47.25" x14ac:dyDescent="0.25">
      <c r="A66" s="3" t="s">
        <v>208</v>
      </c>
      <c r="B66" s="4" t="s">
        <v>42</v>
      </c>
      <c r="C66" s="34">
        <f>C67+C68</f>
        <v>13060.9</v>
      </c>
      <c r="D66" s="34">
        <f>D67+D68</f>
        <v>6460.5</v>
      </c>
      <c r="E66" s="42">
        <f t="shared" si="0"/>
        <v>49.464432006982676</v>
      </c>
    </row>
    <row r="67" spans="1:5" ht="47.25" x14ac:dyDescent="0.25">
      <c r="A67" s="3" t="s">
        <v>43</v>
      </c>
      <c r="B67" s="4" t="s">
        <v>42</v>
      </c>
      <c r="C67" s="34">
        <f>12439.8+600-204.6+158.7</f>
        <v>12993.9</v>
      </c>
      <c r="D67" s="33">
        <v>6424.7</v>
      </c>
      <c r="E67" s="42">
        <f t="shared" si="0"/>
        <v>49.443969862781771</v>
      </c>
    </row>
    <row r="68" spans="1:5" ht="47.25" x14ac:dyDescent="0.25">
      <c r="A68" s="3" t="s">
        <v>44</v>
      </c>
      <c r="B68" s="4" t="s">
        <v>42</v>
      </c>
      <c r="C68" s="34">
        <v>67</v>
      </c>
      <c r="D68" s="33">
        <v>35.799999999999997</v>
      </c>
      <c r="E68" s="42">
        <f t="shared" si="0"/>
        <v>53.432835820895519</v>
      </c>
    </row>
    <row r="69" spans="1:5" ht="47.25" x14ac:dyDescent="0.25">
      <c r="A69" s="1" t="s">
        <v>45</v>
      </c>
      <c r="B69" s="2" t="s">
        <v>46</v>
      </c>
      <c r="C69" s="32">
        <f>C70</f>
        <v>952.19999999999993</v>
      </c>
      <c r="D69" s="32">
        <f>D70</f>
        <v>486.3</v>
      </c>
      <c r="E69" s="43">
        <f t="shared" si="0"/>
        <v>51.071203528670452</v>
      </c>
    </row>
    <row r="70" spans="1:5" ht="47.25" x14ac:dyDescent="0.25">
      <c r="A70" s="3" t="s">
        <v>47</v>
      </c>
      <c r="B70" s="4" t="s">
        <v>48</v>
      </c>
      <c r="C70" s="34">
        <f>C71+C72</f>
        <v>952.19999999999993</v>
      </c>
      <c r="D70" s="34">
        <f>D71+D72</f>
        <v>486.3</v>
      </c>
      <c r="E70" s="42">
        <f t="shared" si="0"/>
        <v>51.071203528670452</v>
      </c>
    </row>
    <row r="71" spans="1:5" ht="47.25" x14ac:dyDescent="0.25">
      <c r="A71" s="3" t="s">
        <v>49</v>
      </c>
      <c r="B71" s="4" t="s">
        <v>48</v>
      </c>
      <c r="C71" s="34">
        <v>198.4</v>
      </c>
      <c r="D71" s="33">
        <v>76.5</v>
      </c>
      <c r="E71" s="42">
        <f t="shared" si="0"/>
        <v>38.55846774193548</v>
      </c>
    </row>
    <row r="72" spans="1:5" ht="47.25" x14ac:dyDescent="0.25">
      <c r="A72" s="3" t="s">
        <v>50</v>
      </c>
      <c r="B72" s="4" t="s">
        <v>48</v>
      </c>
      <c r="C72" s="34">
        <v>753.8</v>
      </c>
      <c r="D72" s="33">
        <v>409.8</v>
      </c>
      <c r="E72" s="42">
        <f t="shared" si="0"/>
        <v>54.364552931812163</v>
      </c>
    </row>
    <row r="73" spans="1:5" ht="31.5" x14ac:dyDescent="0.25">
      <c r="A73" s="1" t="s">
        <v>335</v>
      </c>
      <c r="B73" s="23" t="s">
        <v>339</v>
      </c>
      <c r="C73" s="32">
        <f>C74</f>
        <v>1218.5999999999999</v>
      </c>
      <c r="D73" s="32">
        <f>D74</f>
        <v>1199.0999999999999</v>
      </c>
      <c r="E73" s="43">
        <f t="shared" si="0"/>
        <v>98.39980305268341</v>
      </c>
    </row>
    <row r="74" spans="1:5" ht="31.5" x14ac:dyDescent="0.25">
      <c r="A74" s="3" t="s">
        <v>336</v>
      </c>
      <c r="B74" s="4" t="s">
        <v>338</v>
      </c>
      <c r="C74" s="34">
        <f>C75</f>
        <v>1218.5999999999999</v>
      </c>
      <c r="D74" s="34">
        <f>D75</f>
        <v>1199.0999999999999</v>
      </c>
      <c r="E74" s="42">
        <f t="shared" si="0"/>
        <v>98.39980305268341</v>
      </c>
    </row>
    <row r="75" spans="1:5" ht="31.5" x14ac:dyDescent="0.25">
      <c r="A75" s="3" t="s">
        <v>337</v>
      </c>
      <c r="B75" s="4" t="s">
        <v>338</v>
      </c>
      <c r="C75" s="34">
        <f>829.8+388.8</f>
        <v>1218.5999999999999</v>
      </c>
      <c r="D75" s="33">
        <v>1199.0999999999999</v>
      </c>
      <c r="E75" s="42">
        <f t="shared" ref="E75:E143" si="1">D75/C75*100</f>
        <v>98.39980305268341</v>
      </c>
    </row>
    <row r="76" spans="1:5" ht="37.5" customHeight="1" x14ac:dyDescent="0.25">
      <c r="A76" s="1" t="s">
        <v>51</v>
      </c>
      <c r="B76" s="2" t="s">
        <v>52</v>
      </c>
      <c r="C76" s="32">
        <f>C77</f>
        <v>707.5</v>
      </c>
      <c r="D76" s="32">
        <f>D77</f>
        <v>572.6</v>
      </c>
      <c r="E76" s="43">
        <f t="shared" si="1"/>
        <v>80.932862190812727</v>
      </c>
    </row>
    <row r="77" spans="1:5" ht="50.25" customHeight="1" x14ac:dyDescent="0.25">
      <c r="A77" s="1" t="s">
        <v>53</v>
      </c>
      <c r="B77" s="2" t="s">
        <v>288</v>
      </c>
      <c r="C77" s="32">
        <f>C78+C82</f>
        <v>707.5</v>
      </c>
      <c r="D77" s="32">
        <f>D78+D82</f>
        <v>572.6</v>
      </c>
      <c r="E77" s="43">
        <f t="shared" si="1"/>
        <v>80.932862190812727</v>
      </c>
    </row>
    <row r="78" spans="1:5" ht="49.5" customHeight="1" x14ac:dyDescent="0.25">
      <c r="A78" s="3" t="s">
        <v>209</v>
      </c>
      <c r="B78" s="4" t="s">
        <v>54</v>
      </c>
      <c r="C78" s="34">
        <f>C79+C80+C81</f>
        <v>691.9</v>
      </c>
      <c r="D78" s="34">
        <f>D79+D80+D81</f>
        <v>557</v>
      </c>
      <c r="E78" s="42">
        <f t="shared" si="1"/>
        <v>80.50296285590403</v>
      </c>
    </row>
    <row r="79" spans="1:5" ht="84" customHeight="1" x14ac:dyDescent="0.25">
      <c r="A79" s="3" t="s">
        <v>212</v>
      </c>
      <c r="B79" s="4" t="s">
        <v>289</v>
      </c>
      <c r="C79" s="34">
        <f>572.5-15.6</f>
        <v>556.9</v>
      </c>
      <c r="D79" s="33">
        <v>517.4</v>
      </c>
      <c r="E79" s="42">
        <f t="shared" si="1"/>
        <v>92.907164661519133</v>
      </c>
    </row>
    <row r="80" spans="1:5" ht="66" customHeight="1" x14ac:dyDescent="0.25">
      <c r="A80" s="3" t="s">
        <v>210</v>
      </c>
      <c r="B80" s="4" t="s">
        <v>125</v>
      </c>
      <c r="C80" s="34">
        <v>75</v>
      </c>
      <c r="D80" s="33">
        <v>35.1</v>
      </c>
      <c r="E80" s="42">
        <f t="shared" si="1"/>
        <v>46.800000000000004</v>
      </c>
    </row>
    <row r="81" spans="1:5" ht="65.25" customHeight="1" x14ac:dyDescent="0.25">
      <c r="A81" s="3" t="s">
        <v>211</v>
      </c>
      <c r="B81" s="4" t="s">
        <v>125</v>
      </c>
      <c r="C81" s="34">
        <v>60</v>
      </c>
      <c r="D81" s="33">
        <v>4.5</v>
      </c>
      <c r="E81" s="42">
        <f t="shared" si="1"/>
        <v>7.5</v>
      </c>
    </row>
    <row r="82" spans="1:5" ht="67.5" customHeight="1" x14ac:dyDescent="0.25">
      <c r="A82" s="3" t="s">
        <v>342</v>
      </c>
      <c r="B82" s="4" t="s">
        <v>345</v>
      </c>
      <c r="C82" s="34">
        <f>C83</f>
        <v>15.6</v>
      </c>
      <c r="D82" s="34">
        <f>D83</f>
        <v>15.6</v>
      </c>
      <c r="E82" s="42">
        <f t="shared" si="1"/>
        <v>100</v>
      </c>
    </row>
    <row r="83" spans="1:5" ht="65.25" customHeight="1" x14ac:dyDescent="0.25">
      <c r="A83" s="3" t="s">
        <v>344</v>
      </c>
      <c r="B83" s="4" t="s">
        <v>343</v>
      </c>
      <c r="C83" s="34">
        <f>C84</f>
        <v>15.6</v>
      </c>
      <c r="D83" s="34">
        <f>D84</f>
        <v>15.6</v>
      </c>
      <c r="E83" s="42">
        <f t="shared" si="1"/>
        <v>100</v>
      </c>
    </row>
    <row r="84" spans="1:5" ht="79.5" customHeight="1" x14ac:dyDescent="0.25">
      <c r="A84" s="3" t="s">
        <v>340</v>
      </c>
      <c r="B84" s="4" t="s">
        <v>341</v>
      </c>
      <c r="C84" s="34">
        <f>15.6</f>
        <v>15.6</v>
      </c>
      <c r="D84" s="33">
        <v>15.6</v>
      </c>
      <c r="E84" s="42">
        <f t="shared" si="1"/>
        <v>100</v>
      </c>
    </row>
    <row r="85" spans="1:5" ht="31.5" x14ac:dyDescent="0.25">
      <c r="A85" s="1" t="s">
        <v>55</v>
      </c>
      <c r="B85" s="2" t="s">
        <v>56</v>
      </c>
      <c r="C85" s="32">
        <f>C86+C123+C120+C129</f>
        <v>319.3</v>
      </c>
      <c r="D85" s="32">
        <f>D86+D123+D120+D129</f>
        <v>173.4</v>
      </c>
      <c r="E85" s="43">
        <f t="shared" si="1"/>
        <v>54.306295020357034</v>
      </c>
    </row>
    <row r="86" spans="1:5" ht="50.25" customHeight="1" x14ac:dyDescent="0.25">
      <c r="A86" s="1" t="s">
        <v>213</v>
      </c>
      <c r="B86" s="2" t="s">
        <v>214</v>
      </c>
      <c r="C86" s="32">
        <f>C87+C90+C92+C96+C99+C104+C88+C91+C93+C94+C95+C97+C106+C101+C103+C105+C107+C108+C110+C112+C113+C114+C116+C119+C89+C117+C111+C102+C100+C98+C109+C115+C118</f>
        <v>282.90000000000003</v>
      </c>
      <c r="D86" s="32">
        <f>D87+D90+D92+D96+D99+D104+D88+D91+D93+D94+D95+D97+D106+D101+D103+D105+D107+D108+D110+D112+D113+D114+D116+D119+D89+D117+D111+D102+D100+D98+D109+D115+D118</f>
        <v>116.49999999999999</v>
      </c>
      <c r="E86" s="43">
        <f t="shared" si="1"/>
        <v>41.180629197596311</v>
      </c>
    </row>
    <row r="87" spans="1:5" ht="115.5" customHeight="1" x14ac:dyDescent="0.25">
      <c r="A87" s="3" t="s">
        <v>224</v>
      </c>
      <c r="B87" s="4" t="s">
        <v>215</v>
      </c>
      <c r="C87" s="34">
        <v>7.2</v>
      </c>
      <c r="D87" s="33">
        <v>0</v>
      </c>
      <c r="E87" s="42">
        <f t="shared" si="1"/>
        <v>0</v>
      </c>
    </row>
    <row r="88" spans="1:5" ht="114.75" customHeight="1" x14ac:dyDescent="0.25">
      <c r="A88" s="3" t="s">
        <v>223</v>
      </c>
      <c r="B88" s="4" t="s">
        <v>215</v>
      </c>
      <c r="C88" s="34">
        <v>4.3</v>
      </c>
      <c r="D88" s="33">
        <v>0.3</v>
      </c>
      <c r="E88" s="42">
        <f t="shared" si="1"/>
        <v>6.9767441860465116</v>
      </c>
    </row>
    <row r="89" spans="1:5" ht="142.5" customHeight="1" x14ac:dyDescent="0.25">
      <c r="A89" s="3" t="s">
        <v>267</v>
      </c>
      <c r="B89" s="4" t="s">
        <v>275</v>
      </c>
      <c r="C89" s="34">
        <v>1.3</v>
      </c>
      <c r="D89" s="33">
        <v>0</v>
      </c>
      <c r="E89" s="42">
        <f t="shared" si="1"/>
        <v>0</v>
      </c>
    </row>
    <row r="90" spans="1:5" ht="141.75" x14ac:dyDescent="0.25">
      <c r="A90" s="3" t="s">
        <v>225</v>
      </c>
      <c r="B90" s="4" t="s">
        <v>216</v>
      </c>
      <c r="C90" s="34">
        <v>0.7</v>
      </c>
      <c r="D90" s="33">
        <v>0</v>
      </c>
      <c r="E90" s="42">
        <f t="shared" si="1"/>
        <v>0</v>
      </c>
    </row>
    <row r="91" spans="1:5" ht="157.5" x14ac:dyDescent="0.25">
      <c r="A91" s="3" t="s">
        <v>226</v>
      </c>
      <c r="B91" s="10" t="s">
        <v>325</v>
      </c>
      <c r="C91" s="34">
        <f>110.9-18.9</f>
        <v>92</v>
      </c>
      <c r="D91" s="36">
        <v>62.8</v>
      </c>
      <c r="E91" s="42">
        <f t="shared" si="1"/>
        <v>68.260869565217391</v>
      </c>
    </row>
    <row r="92" spans="1:5" ht="141.75" x14ac:dyDescent="0.25">
      <c r="A92" s="3" t="s">
        <v>217</v>
      </c>
      <c r="B92" s="10" t="s">
        <v>275</v>
      </c>
      <c r="C92" s="34">
        <v>26.5</v>
      </c>
      <c r="D92" s="33">
        <v>1.8</v>
      </c>
      <c r="E92" s="42">
        <f t="shared" si="1"/>
        <v>6.7924528301886795</v>
      </c>
    </row>
    <row r="93" spans="1:5" ht="110.25" x14ac:dyDescent="0.25">
      <c r="A93" s="3" t="s">
        <v>227</v>
      </c>
      <c r="B93" s="10" t="s">
        <v>219</v>
      </c>
      <c r="C93" s="34">
        <v>0.7</v>
      </c>
      <c r="D93" s="33">
        <v>0.1</v>
      </c>
      <c r="E93" s="42">
        <f t="shared" si="1"/>
        <v>14.285714285714288</v>
      </c>
    </row>
    <row r="94" spans="1:5" ht="110.25" x14ac:dyDescent="0.25">
      <c r="A94" s="3" t="s">
        <v>228</v>
      </c>
      <c r="B94" s="10" t="s">
        <v>219</v>
      </c>
      <c r="C94" s="34">
        <v>5.0999999999999996</v>
      </c>
      <c r="D94" s="33">
        <v>0</v>
      </c>
      <c r="E94" s="42">
        <f t="shared" si="1"/>
        <v>0</v>
      </c>
    </row>
    <row r="95" spans="1:5" ht="110.25" x14ac:dyDescent="0.25">
      <c r="A95" s="3" t="s">
        <v>229</v>
      </c>
      <c r="B95" s="10" t="s">
        <v>219</v>
      </c>
      <c r="C95" s="34">
        <v>0.8</v>
      </c>
      <c r="D95" s="33">
        <v>4</v>
      </c>
      <c r="E95" s="42">
        <f t="shared" si="1"/>
        <v>500</v>
      </c>
    </row>
    <row r="96" spans="1:5" ht="110.25" x14ac:dyDescent="0.25">
      <c r="A96" s="3" t="s">
        <v>218</v>
      </c>
      <c r="B96" s="10" t="s">
        <v>219</v>
      </c>
      <c r="C96" s="34">
        <v>0.6</v>
      </c>
      <c r="D96" s="33">
        <v>0</v>
      </c>
      <c r="E96" s="42">
        <f t="shared" si="1"/>
        <v>0</v>
      </c>
    </row>
    <row r="97" spans="1:7" ht="112.5" customHeight="1" x14ac:dyDescent="0.25">
      <c r="A97" s="3" t="s">
        <v>230</v>
      </c>
      <c r="B97" s="10" t="s">
        <v>231</v>
      </c>
      <c r="C97" s="34">
        <v>2</v>
      </c>
      <c r="D97" s="33">
        <v>0</v>
      </c>
      <c r="E97" s="42">
        <f t="shared" si="1"/>
        <v>0</v>
      </c>
    </row>
    <row r="98" spans="1:7" ht="127.5" customHeight="1" x14ac:dyDescent="0.25">
      <c r="A98" s="3" t="s">
        <v>271</v>
      </c>
      <c r="B98" s="10" t="s">
        <v>274</v>
      </c>
      <c r="C98" s="34">
        <v>0.5</v>
      </c>
      <c r="D98" s="33">
        <v>0</v>
      </c>
      <c r="E98" s="42">
        <f t="shared" si="1"/>
        <v>0</v>
      </c>
    </row>
    <row r="99" spans="1:7" ht="126.75" customHeight="1" x14ac:dyDescent="0.25">
      <c r="A99" s="3" t="s">
        <v>232</v>
      </c>
      <c r="B99" s="10" t="s">
        <v>233</v>
      </c>
      <c r="C99" s="34">
        <v>13.9</v>
      </c>
      <c r="D99" s="33">
        <v>1</v>
      </c>
      <c r="E99" s="42">
        <f t="shared" si="1"/>
        <v>7.1942446043165464</v>
      </c>
    </row>
    <row r="100" spans="1:7" ht="157.5" customHeight="1" x14ac:dyDescent="0.25">
      <c r="A100" s="3" t="s">
        <v>270</v>
      </c>
      <c r="B100" s="10" t="s">
        <v>235</v>
      </c>
      <c r="C100" s="34">
        <v>0.1</v>
      </c>
      <c r="D100" s="33">
        <v>0</v>
      </c>
      <c r="E100" s="42">
        <f t="shared" si="1"/>
        <v>0</v>
      </c>
    </row>
    <row r="101" spans="1:7" ht="159" customHeight="1" x14ac:dyDescent="0.25">
      <c r="A101" s="3" t="s">
        <v>234</v>
      </c>
      <c r="B101" s="10" t="s">
        <v>235</v>
      </c>
      <c r="C101" s="34">
        <v>1</v>
      </c>
      <c r="D101" s="33">
        <v>0</v>
      </c>
      <c r="E101" s="42">
        <f t="shared" si="1"/>
        <v>0</v>
      </c>
    </row>
    <row r="102" spans="1:7" ht="112.5" customHeight="1" x14ac:dyDescent="0.25">
      <c r="A102" s="3" t="s">
        <v>269</v>
      </c>
      <c r="B102" s="10" t="s">
        <v>273</v>
      </c>
      <c r="C102" s="34">
        <v>0.3</v>
      </c>
      <c r="D102" s="33">
        <v>0.5</v>
      </c>
      <c r="E102" s="42">
        <f t="shared" si="1"/>
        <v>166.66666666666669</v>
      </c>
    </row>
    <row r="103" spans="1:7" ht="112.5" customHeight="1" x14ac:dyDescent="0.25">
      <c r="A103" s="3" t="s">
        <v>236</v>
      </c>
      <c r="B103" s="10" t="s">
        <v>273</v>
      </c>
      <c r="C103" s="34">
        <v>5.8</v>
      </c>
      <c r="D103" s="33">
        <v>2.2999999999999998</v>
      </c>
      <c r="E103" s="42">
        <f t="shared" si="1"/>
        <v>39.655172413793096</v>
      </c>
    </row>
    <row r="104" spans="1:7" ht="111" customHeight="1" x14ac:dyDescent="0.25">
      <c r="A104" s="3" t="s">
        <v>237</v>
      </c>
      <c r="B104" s="12" t="s">
        <v>241</v>
      </c>
      <c r="C104" s="34">
        <v>1.8</v>
      </c>
      <c r="D104" s="33">
        <v>0</v>
      </c>
      <c r="E104" s="42">
        <f t="shared" si="1"/>
        <v>0</v>
      </c>
    </row>
    <row r="105" spans="1:7" ht="110.25" x14ac:dyDescent="0.25">
      <c r="A105" s="3" t="s">
        <v>238</v>
      </c>
      <c r="B105" s="12" t="s">
        <v>241</v>
      </c>
      <c r="C105" s="34">
        <v>3.9</v>
      </c>
      <c r="D105" s="33">
        <v>5.0999999999999996</v>
      </c>
      <c r="E105" s="42">
        <f t="shared" si="1"/>
        <v>130.76923076923077</v>
      </c>
    </row>
    <row r="106" spans="1:7" ht="111" customHeight="1" x14ac:dyDescent="0.25">
      <c r="A106" s="3" t="s">
        <v>304</v>
      </c>
      <c r="B106" s="12" t="s">
        <v>241</v>
      </c>
      <c r="C106" s="34">
        <v>3.3</v>
      </c>
      <c r="D106" s="33">
        <v>0</v>
      </c>
      <c r="E106" s="42">
        <f t="shared" si="1"/>
        <v>0</v>
      </c>
    </row>
    <row r="107" spans="1:7" s="22" customFormat="1" ht="111" customHeight="1" x14ac:dyDescent="0.25">
      <c r="A107" s="21" t="s">
        <v>239</v>
      </c>
      <c r="B107" s="12" t="s">
        <v>241</v>
      </c>
      <c r="C107" s="35">
        <v>0.8</v>
      </c>
      <c r="D107" s="36">
        <v>0</v>
      </c>
      <c r="E107" s="42">
        <f t="shared" si="1"/>
        <v>0</v>
      </c>
      <c r="F107" s="28"/>
      <c r="G107" s="28"/>
    </row>
    <row r="108" spans="1:7" s="22" customFormat="1" ht="111" customHeight="1" x14ac:dyDescent="0.25">
      <c r="A108" s="21" t="s">
        <v>240</v>
      </c>
      <c r="B108" s="12" t="s">
        <v>241</v>
      </c>
      <c r="C108" s="35">
        <v>1.5</v>
      </c>
      <c r="D108" s="36">
        <v>0</v>
      </c>
      <c r="E108" s="42">
        <f t="shared" si="1"/>
        <v>0</v>
      </c>
      <c r="F108" s="28"/>
      <c r="G108" s="28"/>
    </row>
    <row r="109" spans="1:7" ht="111" customHeight="1" x14ac:dyDescent="0.25">
      <c r="A109" s="21" t="s">
        <v>305</v>
      </c>
      <c r="B109" s="12" t="s">
        <v>241</v>
      </c>
      <c r="C109" s="35">
        <v>0.3</v>
      </c>
      <c r="D109" s="33">
        <v>0</v>
      </c>
      <c r="E109" s="42">
        <f t="shared" si="1"/>
        <v>0</v>
      </c>
    </row>
    <row r="110" spans="1:7" ht="126" x14ac:dyDescent="0.25">
      <c r="A110" s="3" t="s">
        <v>306</v>
      </c>
      <c r="B110" s="12" t="s">
        <v>272</v>
      </c>
      <c r="C110" s="34">
        <v>10</v>
      </c>
      <c r="D110" s="33">
        <v>0</v>
      </c>
      <c r="E110" s="42">
        <f t="shared" si="1"/>
        <v>0</v>
      </c>
    </row>
    <row r="111" spans="1:7" ht="129" customHeight="1" x14ac:dyDescent="0.25">
      <c r="A111" s="3" t="s">
        <v>242</v>
      </c>
      <c r="B111" s="12" t="s">
        <v>272</v>
      </c>
      <c r="C111" s="34">
        <v>0.9</v>
      </c>
      <c r="D111" s="33">
        <v>0</v>
      </c>
      <c r="E111" s="42">
        <f t="shared" si="1"/>
        <v>0</v>
      </c>
    </row>
    <row r="112" spans="1:7" ht="139.5" customHeight="1" x14ac:dyDescent="0.25">
      <c r="A112" s="3" t="s">
        <v>307</v>
      </c>
      <c r="B112" s="12" t="s">
        <v>272</v>
      </c>
      <c r="C112" s="34">
        <v>0.2</v>
      </c>
      <c r="D112" s="33">
        <v>0</v>
      </c>
      <c r="E112" s="42">
        <f t="shared" si="1"/>
        <v>0</v>
      </c>
    </row>
    <row r="113" spans="1:9" ht="131.25" customHeight="1" x14ac:dyDescent="0.25">
      <c r="A113" s="3" t="s">
        <v>243</v>
      </c>
      <c r="B113" s="12" t="s">
        <v>272</v>
      </c>
      <c r="C113" s="34">
        <v>8.9</v>
      </c>
      <c r="D113" s="33">
        <v>0</v>
      </c>
      <c r="E113" s="42">
        <f t="shared" si="1"/>
        <v>0</v>
      </c>
    </row>
    <row r="114" spans="1:9" ht="147.75" customHeight="1" x14ac:dyDescent="0.25">
      <c r="A114" s="3" t="s">
        <v>244</v>
      </c>
      <c r="B114" s="12" t="s">
        <v>326</v>
      </c>
      <c r="C114" s="34">
        <v>6.2</v>
      </c>
      <c r="D114" s="33">
        <v>0.5</v>
      </c>
      <c r="E114" s="42">
        <f t="shared" si="1"/>
        <v>8.064516129032258</v>
      </c>
    </row>
    <row r="115" spans="1:9" ht="127.5" customHeight="1" x14ac:dyDescent="0.25">
      <c r="A115" s="3" t="s">
        <v>308</v>
      </c>
      <c r="B115" s="12" t="s">
        <v>272</v>
      </c>
      <c r="C115" s="34">
        <v>0.8</v>
      </c>
      <c r="D115" s="33">
        <v>0</v>
      </c>
      <c r="E115" s="42">
        <f t="shared" si="1"/>
        <v>0</v>
      </c>
    </row>
    <row r="116" spans="1:9" ht="135" customHeight="1" x14ac:dyDescent="0.25">
      <c r="A116" s="3" t="s">
        <v>245</v>
      </c>
      <c r="B116" s="12" t="s">
        <v>327</v>
      </c>
      <c r="C116" s="34">
        <v>49.1</v>
      </c>
      <c r="D116" s="33">
        <v>27.7</v>
      </c>
      <c r="E116" s="42">
        <f t="shared" si="1"/>
        <v>56.415478615071279</v>
      </c>
    </row>
    <row r="117" spans="1:9" ht="132" customHeight="1" x14ac:dyDescent="0.25">
      <c r="A117" s="3" t="s">
        <v>268</v>
      </c>
      <c r="B117" s="12" t="s">
        <v>272</v>
      </c>
      <c r="C117" s="34">
        <v>22</v>
      </c>
      <c r="D117" s="33">
        <v>0</v>
      </c>
      <c r="E117" s="42">
        <f t="shared" si="1"/>
        <v>0</v>
      </c>
    </row>
    <row r="118" spans="1:9" ht="114.75" customHeight="1" x14ac:dyDescent="0.25">
      <c r="A118" s="3" t="s">
        <v>347</v>
      </c>
      <c r="B118" s="12" t="s">
        <v>346</v>
      </c>
      <c r="C118" s="34">
        <v>2.9</v>
      </c>
      <c r="D118" s="33">
        <v>2.9</v>
      </c>
      <c r="E118" s="42">
        <f t="shared" si="1"/>
        <v>100</v>
      </c>
    </row>
    <row r="119" spans="1:9" ht="192" customHeight="1" x14ac:dyDescent="0.3">
      <c r="A119" s="3" t="s">
        <v>328</v>
      </c>
      <c r="B119" s="24" t="s">
        <v>250</v>
      </c>
      <c r="C119" s="34">
        <f>0.9+6.6</f>
        <v>7.5</v>
      </c>
      <c r="D119" s="33">
        <v>7.5</v>
      </c>
      <c r="E119" s="42">
        <f t="shared" si="1"/>
        <v>100</v>
      </c>
      <c r="I119" s="14"/>
    </row>
    <row r="120" spans="1:9" ht="173.25" x14ac:dyDescent="0.3">
      <c r="A120" s="1" t="s">
        <v>353</v>
      </c>
      <c r="B120" s="25" t="s">
        <v>354</v>
      </c>
      <c r="C120" s="32">
        <f>C121</f>
        <v>9.4</v>
      </c>
      <c r="D120" s="32">
        <f>D121</f>
        <v>18.899999999999999</v>
      </c>
      <c r="E120" s="43">
        <f t="shared" si="1"/>
        <v>201.06382978723403</v>
      </c>
      <c r="I120" s="14"/>
    </row>
    <row r="121" spans="1:9" ht="110.25" x14ac:dyDescent="0.3">
      <c r="A121" s="3" t="s">
        <v>352</v>
      </c>
      <c r="B121" s="24" t="s">
        <v>349</v>
      </c>
      <c r="C121" s="34">
        <f>C122</f>
        <v>9.4</v>
      </c>
      <c r="D121" s="34">
        <f>D122</f>
        <v>18.899999999999999</v>
      </c>
      <c r="E121" s="42">
        <f t="shared" si="1"/>
        <v>201.06382978723403</v>
      </c>
      <c r="I121" s="14"/>
    </row>
    <row r="122" spans="1:9" ht="99.75" customHeight="1" x14ac:dyDescent="0.3">
      <c r="A122" s="3" t="s">
        <v>348</v>
      </c>
      <c r="B122" s="24" t="s">
        <v>349</v>
      </c>
      <c r="C122" s="34">
        <v>9.4</v>
      </c>
      <c r="D122" s="33">
        <v>18.899999999999999</v>
      </c>
      <c r="E122" s="42">
        <f t="shared" si="1"/>
        <v>201.06382978723403</v>
      </c>
      <c r="I122" s="14"/>
    </row>
    <row r="123" spans="1:9" ht="31.5" x14ac:dyDescent="0.25">
      <c r="A123" s="1" t="s">
        <v>220</v>
      </c>
      <c r="B123" s="15" t="s">
        <v>221</v>
      </c>
      <c r="C123" s="32">
        <f>C124+C126</f>
        <v>10</v>
      </c>
      <c r="D123" s="32">
        <f>D124+D126</f>
        <v>19.5</v>
      </c>
      <c r="E123" s="43">
        <f t="shared" si="1"/>
        <v>195</v>
      </c>
    </row>
    <row r="124" spans="1:9" ht="141.75" x14ac:dyDescent="0.25">
      <c r="A124" s="3" t="s">
        <v>355</v>
      </c>
      <c r="B124" s="12" t="s">
        <v>356</v>
      </c>
      <c r="C124" s="34">
        <f>C125</f>
        <v>10</v>
      </c>
      <c r="D124" s="34">
        <f>D125</f>
        <v>0</v>
      </c>
      <c r="E124" s="42">
        <f t="shared" si="1"/>
        <v>0</v>
      </c>
    </row>
    <row r="125" spans="1:9" ht="94.5" x14ac:dyDescent="0.25">
      <c r="A125" s="3" t="s">
        <v>329</v>
      </c>
      <c r="B125" s="12" t="s">
        <v>222</v>
      </c>
      <c r="C125" s="34">
        <v>10</v>
      </c>
      <c r="D125" s="33">
        <v>0</v>
      </c>
      <c r="E125" s="42">
        <f t="shared" si="1"/>
        <v>0</v>
      </c>
    </row>
    <row r="126" spans="1:9" ht="63" x14ac:dyDescent="0.25">
      <c r="A126" s="46" t="s">
        <v>375</v>
      </c>
      <c r="B126" s="44" t="s">
        <v>373</v>
      </c>
      <c r="C126" s="34">
        <f>C127+C128</f>
        <v>0</v>
      </c>
      <c r="D126" s="34">
        <f>D127+D128</f>
        <v>19.5</v>
      </c>
      <c r="E126" s="42" t="e">
        <f t="shared" si="1"/>
        <v>#DIV/0!</v>
      </c>
    </row>
    <row r="127" spans="1:9" ht="142.5" customHeight="1" x14ac:dyDescent="0.25">
      <c r="A127" s="47" t="s">
        <v>376</v>
      </c>
      <c r="B127" s="45" t="s">
        <v>374</v>
      </c>
      <c r="C127" s="34">
        <v>0</v>
      </c>
      <c r="D127" s="33">
        <v>-369.3</v>
      </c>
      <c r="E127" s="42" t="e">
        <f t="shared" si="1"/>
        <v>#DIV/0!</v>
      </c>
    </row>
    <row r="128" spans="1:9" ht="142.5" customHeight="1" x14ac:dyDescent="0.25">
      <c r="A128" s="47" t="s">
        <v>376</v>
      </c>
      <c r="B128" s="45" t="s">
        <v>374</v>
      </c>
      <c r="C128" s="34">
        <v>0</v>
      </c>
      <c r="D128" s="33">
        <v>388.8</v>
      </c>
      <c r="E128" s="42" t="e">
        <f t="shared" si="1"/>
        <v>#DIV/0!</v>
      </c>
    </row>
    <row r="129" spans="1:5" ht="31.5" x14ac:dyDescent="0.25">
      <c r="A129" s="1" t="s">
        <v>357</v>
      </c>
      <c r="B129" s="25" t="s">
        <v>358</v>
      </c>
      <c r="C129" s="32">
        <f>C130</f>
        <v>17</v>
      </c>
      <c r="D129" s="32">
        <f>D130</f>
        <v>18.5</v>
      </c>
      <c r="E129" s="43">
        <f t="shared" si="1"/>
        <v>108.8235294117647</v>
      </c>
    </row>
    <row r="130" spans="1:5" ht="252" x14ac:dyDescent="0.25">
      <c r="A130" s="1" t="s">
        <v>359</v>
      </c>
      <c r="B130" s="24" t="s">
        <v>360</v>
      </c>
      <c r="C130" s="34">
        <f>C131</f>
        <v>17</v>
      </c>
      <c r="D130" s="34">
        <f>D131</f>
        <v>18.5</v>
      </c>
      <c r="E130" s="42">
        <f t="shared" si="1"/>
        <v>108.8235294117647</v>
      </c>
    </row>
    <row r="131" spans="1:5" ht="157.5" x14ac:dyDescent="0.25">
      <c r="A131" s="3" t="s">
        <v>350</v>
      </c>
      <c r="B131" s="24" t="s">
        <v>351</v>
      </c>
      <c r="C131" s="34">
        <v>17</v>
      </c>
      <c r="D131" s="33">
        <v>18.5</v>
      </c>
      <c r="E131" s="42">
        <f t="shared" si="1"/>
        <v>108.8235294117647</v>
      </c>
    </row>
    <row r="132" spans="1:5" x14ac:dyDescent="0.25">
      <c r="A132" s="1" t="s">
        <v>246</v>
      </c>
      <c r="B132" s="2" t="s">
        <v>247</v>
      </c>
      <c r="C132" s="32">
        <f>C135</f>
        <v>330</v>
      </c>
      <c r="D132" s="32">
        <f>D135+D133</f>
        <v>201</v>
      </c>
      <c r="E132" s="43">
        <f t="shared" si="1"/>
        <v>60.909090909090914</v>
      </c>
    </row>
    <row r="133" spans="1:5" x14ac:dyDescent="0.25">
      <c r="A133" s="48" t="s">
        <v>380</v>
      </c>
      <c r="B133" s="44" t="s">
        <v>378</v>
      </c>
      <c r="C133" s="34">
        <f>C134</f>
        <v>0</v>
      </c>
      <c r="D133" s="34">
        <f>D134</f>
        <v>1</v>
      </c>
      <c r="E133" s="42" t="e">
        <f t="shared" si="1"/>
        <v>#DIV/0!</v>
      </c>
    </row>
    <row r="134" spans="1:5" ht="31.5" x14ac:dyDescent="0.25">
      <c r="A134" s="48" t="s">
        <v>377</v>
      </c>
      <c r="B134" s="44" t="s">
        <v>379</v>
      </c>
      <c r="C134" s="34">
        <v>0</v>
      </c>
      <c r="D134" s="34">
        <v>1</v>
      </c>
      <c r="E134" s="42" t="e">
        <f t="shared" si="1"/>
        <v>#DIV/0!</v>
      </c>
    </row>
    <row r="135" spans="1:5" ht="24" customHeight="1" x14ac:dyDescent="0.25">
      <c r="A135" s="3" t="s">
        <v>290</v>
      </c>
      <c r="B135" s="4" t="s">
        <v>248</v>
      </c>
      <c r="C135" s="34">
        <f>C136</f>
        <v>330</v>
      </c>
      <c r="D135" s="34">
        <f>D136</f>
        <v>200</v>
      </c>
      <c r="E135" s="42">
        <f t="shared" si="1"/>
        <v>60.606060606060609</v>
      </c>
    </row>
    <row r="136" spans="1:5" ht="31.5" x14ac:dyDescent="0.25">
      <c r="A136" s="3" t="s">
        <v>302</v>
      </c>
      <c r="B136" s="11" t="s">
        <v>249</v>
      </c>
      <c r="C136" s="34">
        <v>330</v>
      </c>
      <c r="D136" s="33">
        <v>200</v>
      </c>
      <c r="E136" s="42">
        <f t="shared" si="1"/>
        <v>60.606060606060609</v>
      </c>
    </row>
    <row r="137" spans="1:5" x14ac:dyDescent="0.25">
      <c r="A137" s="1" t="s">
        <v>57</v>
      </c>
      <c r="B137" s="2" t="s">
        <v>58</v>
      </c>
      <c r="C137" s="32">
        <f>C138+C211</f>
        <v>415635.80000000005</v>
      </c>
      <c r="D137" s="32">
        <f>D138+D211+D215+D220</f>
        <v>244493.2</v>
      </c>
      <c r="E137" s="43">
        <f t="shared" si="1"/>
        <v>58.823903042038239</v>
      </c>
    </row>
    <row r="138" spans="1:5" ht="48.75" customHeight="1" x14ac:dyDescent="0.25">
      <c r="A138" s="1" t="s">
        <v>59</v>
      </c>
      <c r="B138" s="2" t="s">
        <v>146</v>
      </c>
      <c r="C138" s="37">
        <f>C139+C145+C163+C195</f>
        <v>415635.80000000005</v>
      </c>
      <c r="D138" s="37">
        <f>D139+D145+D163+D195</f>
        <v>245323</v>
      </c>
      <c r="E138" s="43">
        <f t="shared" si="1"/>
        <v>59.023548982065542</v>
      </c>
    </row>
    <row r="139" spans="1:5" ht="31.5" x14ac:dyDescent="0.25">
      <c r="A139" s="1" t="s">
        <v>152</v>
      </c>
      <c r="B139" s="2" t="s">
        <v>147</v>
      </c>
      <c r="C139" s="32">
        <f>C140+C142</f>
        <v>76734</v>
      </c>
      <c r="D139" s="32">
        <f>D140+D142</f>
        <v>38367</v>
      </c>
      <c r="E139" s="43">
        <f t="shared" si="1"/>
        <v>50</v>
      </c>
    </row>
    <row r="140" spans="1:5" ht="31.5" x14ac:dyDescent="0.25">
      <c r="A140" s="3" t="s">
        <v>153</v>
      </c>
      <c r="B140" s="4" t="s">
        <v>60</v>
      </c>
      <c r="C140" s="34">
        <f>C141</f>
        <v>76734</v>
      </c>
      <c r="D140" s="34">
        <f>D141</f>
        <v>38367</v>
      </c>
      <c r="E140" s="42">
        <f t="shared" si="1"/>
        <v>50</v>
      </c>
    </row>
    <row r="141" spans="1:5" ht="46.5" customHeight="1" x14ac:dyDescent="0.25">
      <c r="A141" s="3" t="s">
        <v>154</v>
      </c>
      <c r="B141" s="4" t="s">
        <v>330</v>
      </c>
      <c r="C141" s="34">
        <v>76734</v>
      </c>
      <c r="D141" s="33">
        <v>38367</v>
      </c>
      <c r="E141" s="42">
        <f t="shared" si="1"/>
        <v>50</v>
      </c>
    </row>
    <row r="142" spans="1:5" ht="31.5" hidden="1" x14ac:dyDescent="0.25">
      <c r="A142" s="3" t="s">
        <v>80</v>
      </c>
      <c r="B142" s="4" t="s">
        <v>81</v>
      </c>
      <c r="C142" s="34">
        <f>C143</f>
        <v>0</v>
      </c>
      <c r="D142" s="33"/>
      <c r="E142" s="42" t="e">
        <f t="shared" si="1"/>
        <v>#DIV/0!</v>
      </c>
    </row>
    <row r="143" spans="1:5" ht="48.75" hidden="1" customHeight="1" x14ac:dyDescent="0.25">
      <c r="A143" s="19" t="s">
        <v>82</v>
      </c>
      <c r="B143" s="20" t="s">
        <v>83</v>
      </c>
      <c r="C143" s="34">
        <f>C144</f>
        <v>0</v>
      </c>
      <c r="D143" s="33"/>
      <c r="E143" s="42" t="e">
        <f t="shared" si="1"/>
        <v>#DIV/0!</v>
      </c>
    </row>
    <row r="144" spans="1:5" ht="47.25" hidden="1" x14ac:dyDescent="0.25">
      <c r="A144" s="19" t="s">
        <v>84</v>
      </c>
      <c r="B144" s="20" t="s">
        <v>83</v>
      </c>
      <c r="C144" s="34"/>
      <c r="D144" s="33"/>
      <c r="E144" s="42" t="e">
        <f t="shared" ref="E144:E207" si="2">D144/C144*100</f>
        <v>#DIV/0!</v>
      </c>
    </row>
    <row r="145" spans="1:5" ht="47.25" x14ac:dyDescent="0.25">
      <c r="A145" s="1" t="s">
        <v>155</v>
      </c>
      <c r="B145" s="2" t="s">
        <v>105</v>
      </c>
      <c r="C145" s="32">
        <f>C159+C146+C156+C148+C150+C154+C152</f>
        <v>111374.70000000001</v>
      </c>
      <c r="D145" s="32">
        <f>D159+D146+D156+D148+D150+D154+D152</f>
        <v>72275.8</v>
      </c>
      <c r="E145" s="43">
        <f t="shared" si="2"/>
        <v>64.894271320147212</v>
      </c>
    </row>
    <row r="146" spans="1:5" ht="112.5" customHeight="1" x14ac:dyDescent="0.25">
      <c r="A146" s="3" t="s">
        <v>156</v>
      </c>
      <c r="B146" s="10" t="s">
        <v>93</v>
      </c>
      <c r="C146" s="34">
        <f>C147</f>
        <v>20512</v>
      </c>
      <c r="D146" s="34">
        <f>D147</f>
        <v>10393.5</v>
      </c>
      <c r="E146" s="42">
        <f t="shared" si="2"/>
        <v>50.670339313572541</v>
      </c>
    </row>
    <row r="147" spans="1:5" ht="111.75" customHeight="1" x14ac:dyDescent="0.25">
      <c r="A147" s="3" t="s">
        <v>157</v>
      </c>
      <c r="B147" s="10" t="s">
        <v>106</v>
      </c>
      <c r="C147" s="34">
        <f>20500+12</f>
        <v>20512</v>
      </c>
      <c r="D147" s="33">
        <v>10393.5</v>
      </c>
      <c r="E147" s="42">
        <f t="shared" si="2"/>
        <v>50.670339313572541</v>
      </c>
    </row>
    <row r="148" spans="1:5" ht="80.25" customHeight="1" x14ac:dyDescent="0.25">
      <c r="A148" s="3" t="s">
        <v>259</v>
      </c>
      <c r="B148" s="10" t="s">
        <v>262</v>
      </c>
      <c r="C148" s="34">
        <f>C149</f>
        <v>378.7</v>
      </c>
      <c r="D148" s="34">
        <f>D149</f>
        <v>205.4</v>
      </c>
      <c r="E148" s="42">
        <f t="shared" si="2"/>
        <v>54.238183258515981</v>
      </c>
    </row>
    <row r="149" spans="1:5" ht="97.5" customHeight="1" x14ac:dyDescent="0.25">
      <c r="A149" s="3" t="s">
        <v>260</v>
      </c>
      <c r="B149" s="10" t="s">
        <v>261</v>
      </c>
      <c r="C149" s="34">
        <f>251.7+127</f>
        <v>378.7</v>
      </c>
      <c r="D149" s="33">
        <v>205.4</v>
      </c>
      <c r="E149" s="42">
        <f t="shared" si="2"/>
        <v>54.238183258515981</v>
      </c>
    </row>
    <row r="150" spans="1:5" ht="48" customHeight="1" x14ac:dyDescent="0.25">
      <c r="A150" s="3" t="s">
        <v>184</v>
      </c>
      <c r="B150" s="10" t="s">
        <v>187</v>
      </c>
      <c r="C150" s="34">
        <f>C151</f>
        <v>3348.1</v>
      </c>
      <c r="D150" s="34">
        <f>D151</f>
        <v>0</v>
      </c>
      <c r="E150" s="42">
        <f t="shared" si="2"/>
        <v>0</v>
      </c>
    </row>
    <row r="151" spans="1:5" ht="52.5" customHeight="1" x14ac:dyDescent="0.25">
      <c r="A151" s="3" t="s">
        <v>185</v>
      </c>
      <c r="B151" s="10" t="s">
        <v>186</v>
      </c>
      <c r="C151" s="34">
        <v>3348.1</v>
      </c>
      <c r="D151" s="33">
        <v>0</v>
      </c>
      <c r="E151" s="42">
        <f t="shared" si="2"/>
        <v>0</v>
      </c>
    </row>
    <row r="152" spans="1:5" ht="66" customHeight="1" x14ac:dyDescent="0.25">
      <c r="A152" s="3" t="s">
        <v>195</v>
      </c>
      <c r="B152" s="10" t="s">
        <v>291</v>
      </c>
      <c r="C152" s="34">
        <f>C153</f>
        <v>3071</v>
      </c>
      <c r="D152" s="34">
        <f>D153</f>
        <v>1375.3</v>
      </c>
      <c r="E152" s="42">
        <f t="shared" si="2"/>
        <v>44.783458156952136</v>
      </c>
    </row>
    <row r="153" spans="1:5" ht="85.5" customHeight="1" x14ac:dyDescent="0.25">
      <c r="A153" s="3" t="s">
        <v>196</v>
      </c>
      <c r="B153" s="10" t="s">
        <v>197</v>
      </c>
      <c r="C153" s="34">
        <f>3107.2-36.2</f>
        <v>3071</v>
      </c>
      <c r="D153" s="33">
        <v>1375.3</v>
      </c>
      <c r="E153" s="42">
        <f t="shared" si="2"/>
        <v>44.783458156952136</v>
      </c>
    </row>
    <row r="154" spans="1:5" ht="35.25" hidden="1" customHeight="1" x14ac:dyDescent="0.25">
      <c r="A154" s="3" t="s">
        <v>193</v>
      </c>
      <c r="B154" s="10" t="s">
        <v>292</v>
      </c>
      <c r="C154" s="34">
        <f>C155</f>
        <v>0</v>
      </c>
      <c r="D154" s="33"/>
      <c r="E154" s="42" t="e">
        <f t="shared" si="2"/>
        <v>#DIV/0!</v>
      </c>
    </row>
    <row r="155" spans="1:5" ht="36.75" hidden="1" customHeight="1" x14ac:dyDescent="0.25">
      <c r="A155" s="3" t="s">
        <v>194</v>
      </c>
      <c r="B155" s="10" t="s">
        <v>293</v>
      </c>
      <c r="C155" s="34">
        <v>0</v>
      </c>
      <c r="D155" s="33"/>
      <c r="E155" s="42" t="e">
        <f t="shared" si="2"/>
        <v>#DIV/0!</v>
      </c>
    </row>
    <row r="156" spans="1:5" ht="39" customHeight="1" x14ac:dyDescent="0.25">
      <c r="A156" s="3" t="s">
        <v>188</v>
      </c>
      <c r="B156" s="10" t="s">
        <v>192</v>
      </c>
      <c r="C156" s="34">
        <f>C157+C158</f>
        <v>755.1</v>
      </c>
      <c r="D156" s="34">
        <f>D157+D158</f>
        <v>755.1</v>
      </c>
      <c r="E156" s="42">
        <f t="shared" si="2"/>
        <v>100</v>
      </c>
    </row>
    <row r="157" spans="1:5" ht="52.5" hidden="1" customHeight="1" x14ac:dyDescent="0.25">
      <c r="A157" s="3" t="s">
        <v>189</v>
      </c>
      <c r="B157" s="10" t="s">
        <v>191</v>
      </c>
      <c r="C157" s="34"/>
      <c r="D157" s="33"/>
      <c r="E157" s="42" t="e">
        <f t="shared" si="2"/>
        <v>#DIV/0!</v>
      </c>
    </row>
    <row r="158" spans="1:5" ht="80.25" customHeight="1" x14ac:dyDescent="0.25">
      <c r="A158" s="3" t="s">
        <v>190</v>
      </c>
      <c r="B158" s="10" t="s">
        <v>334</v>
      </c>
      <c r="C158" s="34">
        <v>755.1</v>
      </c>
      <c r="D158" s="33">
        <v>755.1</v>
      </c>
      <c r="E158" s="42">
        <f t="shared" si="2"/>
        <v>100</v>
      </c>
    </row>
    <row r="159" spans="1:5" x14ac:dyDescent="0.25">
      <c r="A159" s="3" t="s">
        <v>158</v>
      </c>
      <c r="B159" s="10" t="s">
        <v>61</v>
      </c>
      <c r="C159" s="34">
        <f>SUM(C160:C162)</f>
        <v>83309.8</v>
      </c>
      <c r="D159" s="34">
        <f>SUM(D160:D162)</f>
        <v>59546.5</v>
      </c>
      <c r="E159" s="42">
        <f t="shared" si="2"/>
        <v>71.475984818112636</v>
      </c>
    </row>
    <row r="160" spans="1:5" ht="31.5" x14ac:dyDescent="0.25">
      <c r="A160" s="3" t="s">
        <v>159</v>
      </c>
      <c r="B160" s="10" t="s">
        <v>62</v>
      </c>
      <c r="C160" s="34">
        <v>2475</v>
      </c>
      <c r="D160" s="33">
        <v>0</v>
      </c>
      <c r="E160" s="42">
        <f t="shared" si="2"/>
        <v>0</v>
      </c>
    </row>
    <row r="161" spans="1:5" ht="31.5" x14ac:dyDescent="0.25">
      <c r="A161" s="3" t="s">
        <v>160</v>
      </c>
      <c r="B161" s="10" t="s">
        <v>62</v>
      </c>
      <c r="C161" s="34">
        <f>310.8+64415+5901.1+151.7</f>
        <v>70778.600000000006</v>
      </c>
      <c r="D161" s="33">
        <v>52613.2</v>
      </c>
      <c r="E161" s="42">
        <f t="shared" si="2"/>
        <v>74.334897836351658</v>
      </c>
    </row>
    <row r="162" spans="1:5" ht="31.5" x14ac:dyDescent="0.25">
      <c r="A162" s="3" t="s">
        <v>161</v>
      </c>
      <c r="B162" s="10" t="s">
        <v>62</v>
      </c>
      <c r="C162" s="34">
        <f>2790.4+24.5+4841.2+3348.1+1104.1-3348.1+1296</f>
        <v>10056.200000000001</v>
      </c>
      <c r="D162" s="33">
        <v>6933.3</v>
      </c>
      <c r="E162" s="42">
        <f t="shared" si="2"/>
        <v>68.945526143075909</v>
      </c>
    </row>
    <row r="163" spans="1:5" ht="31.5" x14ac:dyDescent="0.25">
      <c r="A163" s="1" t="s">
        <v>162</v>
      </c>
      <c r="B163" s="16" t="s">
        <v>294</v>
      </c>
      <c r="C163" s="32">
        <f>C164+C168+C170+C174+C177+C180+C183+C192+C186+C190+C172+C188</f>
        <v>213401.60000000001</v>
      </c>
      <c r="D163" s="32">
        <f>D164+D168+D170+D174+D177+D180+D183+D192+D186+D190+D172+D188</f>
        <v>128085.40000000001</v>
      </c>
      <c r="E163" s="43">
        <f t="shared" si="2"/>
        <v>60.020824586132434</v>
      </c>
    </row>
    <row r="164" spans="1:5" ht="48" customHeight="1" x14ac:dyDescent="0.25">
      <c r="A164" s="3" t="s">
        <v>163</v>
      </c>
      <c r="B164" s="10" t="s">
        <v>63</v>
      </c>
      <c r="C164" s="34">
        <f>C165+C166+C167</f>
        <v>51027.3</v>
      </c>
      <c r="D164" s="34">
        <f>D165+D166+D167</f>
        <v>42845</v>
      </c>
      <c r="E164" s="42">
        <f t="shared" si="2"/>
        <v>83.964858026977709</v>
      </c>
    </row>
    <row r="165" spans="1:5" ht="51" customHeight="1" x14ac:dyDescent="0.25">
      <c r="A165" s="3" t="s">
        <v>164</v>
      </c>
      <c r="B165" s="10" t="s">
        <v>64</v>
      </c>
      <c r="C165" s="34">
        <f>213+92.2</f>
        <v>305.2</v>
      </c>
      <c r="D165" s="33">
        <v>119</v>
      </c>
      <c r="E165" s="42">
        <f t="shared" si="2"/>
        <v>38.990825688073393</v>
      </c>
    </row>
    <row r="166" spans="1:5" ht="49.5" customHeight="1" x14ac:dyDescent="0.25">
      <c r="A166" s="3" t="s">
        <v>165</v>
      </c>
      <c r="B166" s="10" t="s">
        <v>64</v>
      </c>
      <c r="C166" s="34">
        <f>3259+10441</f>
        <v>13700</v>
      </c>
      <c r="D166" s="33">
        <v>7738.9</v>
      </c>
      <c r="E166" s="42">
        <f t="shared" si="2"/>
        <v>56.488321167883207</v>
      </c>
    </row>
    <row r="167" spans="1:5" ht="49.5" customHeight="1" x14ac:dyDescent="0.25">
      <c r="A167" s="3" t="s">
        <v>166</v>
      </c>
      <c r="B167" s="10" t="s">
        <v>64</v>
      </c>
      <c r="C167" s="34">
        <f>396+43.1+31336.5+976+8.2+10+939+4690.4-1377.1</f>
        <v>37022.100000000006</v>
      </c>
      <c r="D167" s="33">
        <v>34987.1</v>
      </c>
      <c r="E167" s="42">
        <f t="shared" si="2"/>
        <v>94.503283174104098</v>
      </c>
    </row>
    <row r="168" spans="1:5" ht="67.5" customHeight="1" x14ac:dyDescent="0.25">
      <c r="A168" s="3" t="s">
        <v>167</v>
      </c>
      <c r="B168" s="10" t="s">
        <v>278</v>
      </c>
      <c r="C168" s="34">
        <f>C169</f>
        <v>6479</v>
      </c>
      <c r="D168" s="34">
        <f>D169</f>
        <v>3166.7</v>
      </c>
      <c r="E168" s="42">
        <f t="shared" si="2"/>
        <v>48.876369810155886</v>
      </c>
    </row>
    <row r="169" spans="1:5" ht="82.5" customHeight="1" x14ac:dyDescent="0.25">
      <c r="A169" s="3" t="s">
        <v>168</v>
      </c>
      <c r="B169" s="10" t="s">
        <v>279</v>
      </c>
      <c r="C169" s="34">
        <f>6263+216</f>
        <v>6479</v>
      </c>
      <c r="D169" s="33">
        <v>3166.7</v>
      </c>
      <c r="E169" s="42">
        <f t="shared" si="2"/>
        <v>48.876369810155886</v>
      </c>
    </row>
    <row r="170" spans="1:5" ht="99" customHeight="1" x14ac:dyDescent="0.25">
      <c r="A170" s="3" t="s">
        <v>169</v>
      </c>
      <c r="B170" s="10" t="s">
        <v>295</v>
      </c>
      <c r="C170" s="34">
        <f>C171</f>
        <v>743</v>
      </c>
      <c r="D170" s="34">
        <f>D171</f>
        <v>277.8</v>
      </c>
      <c r="E170" s="42">
        <f t="shared" si="2"/>
        <v>37.388963660834456</v>
      </c>
    </row>
    <row r="171" spans="1:5" ht="108.75" customHeight="1" x14ac:dyDescent="0.25">
      <c r="A171" s="3" t="s">
        <v>170</v>
      </c>
      <c r="B171" s="10" t="s">
        <v>277</v>
      </c>
      <c r="C171" s="34">
        <v>743</v>
      </c>
      <c r="D171" s="33">
        <v>277.8</v>
      </c>
      <c r="E171" s="42">
        <f t="shared" si="2"/>
        <v>37.388963660834456</v>
      </c>
    </row>
    <row r="172" spans="1:5" ht="96" hidden="1" customHeight="1" x14ac:dyDescent="0.25">
      <c r="A172" s="13" t="s">
        <v>132</v>
      </c>
      <c r="B172" s="10" t="s">
        <v>107</v>
      </c>
      <c r="C172" s="34">
        <f>C173</f>
        <v>0</v>
      </c>
      <c r="D172" s="33"/>
      <c r="E172" s="42" t="e">
        <f t="shared" si="2"/>
        <v>#DIV/0!</v>
      </c>
    </row>
    <row r="173" spans="1:5" ht="80.25" hidden="1" customHeight="1" x14ac:dyDescent="0.25">
      <c r="A173" s="3" t="s">
        <v>133</v>
      </c>
      <c r="B173" s="10" t="s">
        <v>65</v>
      </c>
      <c r="C173" s="34"/>
      <c r="D173" s="33"/>
      <c r="E173" s="42" t="e">
        <f t="shared" si="2"/>
        <v>#DIV/0!</v>
      </c>
    </row>
    <row r="174" spans="1:5" ht="126" hidden="1" x14ac:dyDescent="0.25">
      <c r="A174" s="3" t="s">
        <v>134</v>
      </c>
      <c r="B174" s="10" t="s">
        <v>108</v>
      </c>
      <c r="C174" s="34">
        <f>C175</f>
        <v>0</v>
      </c>
      <c r="D174" s="33"/>
      <c r="E174" s="42" t="e">
        <f t="shared" si="2"/>
        <v>#DIV/0!</v>
      </c>
    </row>
    <row r="175" spans="1:5" ht="126" hidden="1" x14ac:dyDescent="0.25">
      <c r="A175" s="3" t="s">
        <v>135</v>
      </c>
      <c r="B175" s="10" t="s">
        <v>108</v>
      </c>
      <c r="C175" s="34">
        <f>C176</f>
        <v>0</v>
      </c>
      <c r="D175" s="33"/>
      <c r="E175" s="42" t="e">
        <f t="shared" si="2"/>
        <v>#DIV/0!</v>
      </c>
    </row>
    <row r="176" spans="1:5" ht="114" hidden="1" customHeight="1" x14ac:dyDescent="0.25">
      <c r="A176" s="3" t="s">
        <v>136</v>
      </c>
      <c r="B176" s="10" t="s">
        <v>66</v>
      </c>
      <c r="C176" s="34"/>
      <c r="D176" s="33"/>
      <c r="E176" s="42" t="e">
        <f t="shared" si="2"/>
        <v>#DIV/0!</v>
      </c>
    </row>
    <row r="177" spans="1:5" ht="98.25" hidden="1" customHeight="1" x14ac:dyDescent="0.25">
      <c r="A177" s="3" t="s">
        <v>67</v>
      </c>
      <c r="B177" s="10" t="s">
        <v>109</v>
      </c>
      <c r="C177" s="32">
        <f>C178</f>
        <v>0</v>
      </c>
      <c r="D177" s="33"/>
      <c r="E177" s="42" t="e">
        <f t="shared" si="2"/>
        <v>#DIV/0!</v>
      </c>
    </row>
    <row r="178" spans="1:5" ht="84" hidden="1" customHeight="1" x14ac:dyDescent="0.25">
      <c r="A178" s="3" t="s">
        <v>110</v>
      </c>
      <c r="B178" s="10" t="s">
        <v>111</v>
      </c>
      <c r="C178" s="34">
        <f>C179</f>
        <v>0</v>
      </c>
      <c r="D178" s="33"/>
      <c r="E178" s="42" t="e">
        <f t="shared" si="2"/>
        <v>#DIV/0!</v>
      </c>
    </row>
    <row r="179" spans="1:5" ht="84" hidden="1" customHeight="1" x14ac:dyDescent="0.25">
      <c r="A179" s="3" t="s">
        <v>104</v>
      </c>
      <c r="B179" s="10" t="s">
        <v>68</v>
      </c>
      <c r="C179" s="34"/>
      <c r="D179" s="33"/>
      <c r="E179" s="42" t="e">
        <f t="shared" si="2"/>
        <v>#DIV/0!</v>
      </c>
    </row>
    <row r="180" spans="1:5" ht="126" hidden="1" x14ac:dyDescent="0.25">
      <c r="A180" s="3" t="s">
        <v>137</v>
      </c>
      <c r="B180" s="10" t="s">
        <v>112</v>
      </c>
      <c r="C180" s="34">
        <f>C181</f>
        <v>0</v>
      </c>
      <c r="D180" s="33"/>
      <c r="E180" s="42" t="e">
        <f t="shared" si="2"/>
        <v>#DIV/0!</v>
      </c>
    </row>
    <row r="181" spans="1:5" ht="113.25" hidden="1" customHeight="1" x14ac:dyDescent="0.25">
      <c r="A181" s="3" t="s">
        <v>138</v>
      </c>
      <c r="B181" s="10" t="s">
        <v>69</v>
      </c>
      <c r="C181" s="34">
        <f>C182</f>
        <v>0</v>
      </c>
      <c r="D181" s="33"/>
      <c r="E181" s="42" t="e">
        <f t="shared" si="2"/>
        <v>#DIV/0!</v>
      </c>
    </row>
    <row r="182" spans="1:5" ht="113.25" hidden="1" customHeight="1" x14ac:dyDescent="0.25">
      <c r="A182" s="3" t="s">
        <v>139</v>
      </c>
      <c r="B182" s="10" t="s">
        <v>69</v>
      </c>
      <c r="C182" s="34"/>
      <c r="D182" s="33"/>
      <c r="E182" s="42" t="e">
        <f t="shared" si="2"/>
        <v>#DIV/0!</v>
      </c>
    </row>
    <row r="183" spans="1:5" ht="95.25" hidden="1" customHeight="1" x14ac:dyDescent="0.25">
      <c r="A183" s="3" t="s">
        <v>140</v>
      </c>
      <c r="B183" s="10" t="s">
        <v>113</v>
      </c>
      <c r="C183" s="34">
        <f>C184</f>
        <v>0</v>
      </c>
      <c r="D183" s="33"/>
      <c r="E183" s="42" t="e">
        <f t="shared" si="2"/>
        <v>#DIV/0!</v>
      </c>
    </row>
    <row r="184" spans="1:5" ht="81" hidden="1" customHeight="1" x14ac:dyDescent="0.25">
      <c r="A184" s="3" t="s">
        <v>141</v>
      </c>
      <c r="B184" s="10" t="s">
        <v>114</v>
      </c>
      <c r="C184" s="34">
        <f>C185</f>
        <v>0</v>
      </c>
      <c r="D184" s="33"/>
      <c r="E184" s="42" t="e">
        <f t="shared" si="2"/>
        <v>#DIV/0!</v>
      </c>
    </row>
    <row r="185" spans="1:5" ht="81" hidden="1" customHeight="1" x14ac:dyDescent="0.25">
      <c r="A185" s="3" t="s">
        <v>142</v>
      </c>
      <c r="B185" s="10" t="s">
        <v>70</v>
      </c>
      <c r="C185" s="34"/>
      <c r="D185" s="33"/>
      <c r="E185" s="42" t="e">
        <f t="shared" si="2"/>
        <v>#DIV/0!</v>
      </c>
    </row>
    <row r="186" spans="1:5" ht="97.5" customHeight="1" x14ac:dyDescent="0.25">
      <c r="A186" s="3" t="s">
        <v>171</v>
      </c>
      <c r="B186" s="10" t="s">
        <v>115</v>
      </c>
      <c r="C186" s="34">
        <f>C187</f>
        <v>1418.1</v>
      </c>
      <c r="D186" s="34">
        <f>D187</f>
        <v>0</v>
      </c>
      <c r="E186" s="42">
        <f t="shared" si="2"/>
        <v>0</v>
      </c>
    </row>
    <row r="187" spans="1:5" ht="83.25" customHeight="1" x14ac:dyDescent="0.25">
      <c r="A187" s="3" t="s">
        <v>172</v>
      </c>
      <c r="B187" s="10" t="s">
        <v>116</v>
      </c>
      <c r="C187" s="34">
        <v>1418.1</v>
      </c>
      <c r="D187" s="33">
        <v>0</v>
      </c>
      <c r="E187" s="42">
        <f t="shared" si="2"/>
        <v>0</v>
      </c>
    </row>
    <row r="188" spans="1:5" ht="67.5" hidden="1" customHeight="1" x14ac:dyDescent="0.25">
      <c r="A188" s="3" t="s">
        <v>173</v>
      </c>
      <c r="B188" s="10" t="s">
        <v>149</v>
      </c>
      <c r="C188" s="34">
        <f>C189</f>
        <v>0</v>
      </c>
      <c r="D188" s="33"/>
      <c r="E188" s="42" t="e">
        <f t="shared" si="2"/>
        <v>#DIV/0!</v>
      </c>
    </row>
    <row r="189" spans="1:5" ht="67.5" hidden="1" customHeight="1" x14ac:dyDescent="0.25">
      <c r="A189" s="3" t="s">
        <v>174</v>
      </c>
      <c r="B189" s="10" t="s">
        <v>150</v>
      </c>
      <c r="C189" s="34"/>
      <c r="D189" s="33"/>
      <c r="E189" s="42" t="e">
        <f t="shared" si="2"/>
        <v>#DIV/0!</v>
      </c>
    </row>
    <row r="190" spans="1:5" ht="67.5" customHeight="1" x14ac:dyDescent="0.25">
      <c r="A190" s="3" t="s">
        <v>309</v>
      </c>
      <c r="B190" s="10" t="s">
        <v>310</v>
      </c>
      <c r="C190" s="32">
        <f>C191</f>
        <v>4.3</v>
      </c>
      <c r="D190" s="32">
        <f>D191</f>
        <v>2.2999999999999998</v>
      </c>
      <c r="E190" s="43">
        <f t="shared" si="2"/>
        <v>53.488372093023251</v>
      </c>
    </row>
    <row r="191" spans="1:5" ht="67.5" customHeight="1" x14ac:dyDescent="0.25">
      <c r="A191" s="3" t="s">
        <v>311</v>
      </c>
      <c r="B191" s="10" t="s">
        <v>312</v>
      </c>
      <c r="C191" s="34">
        <v>4.3</v>
      </c>
      <c r="D191" s="33">
        <v>2.2999999999999998</v>
      </c>
      <c r="E191" s="42">
        <f t="shared" si="2"/>
        <v>53.488372093023251</v>
      </c>
    </row>
    <row r="192" spans="1:5" ht="21.75" customHeight="1" x14ac:dyDescent="0.25">
      <c r="A192" s="3" t="s">
        <v>175</v>
      </c>
      <c r="B192" s="10" t="s">
        <v>117</v>
      </c>
      <c r="C192" s="34">
        <f>C193+C194</f>
        <v>153729.9</v>
      </c>
      <c r="D192" s="34">
        <f>D193+D194</f>
        <v>81793.600000000006</v>
      </c>
      <c r="E192" s="42">
        <f t="shared" si="2"/>
        <v>53.206045148016102</v>
      </c>
    </row>
    <row r="193" spans="1:5" ht="31.5" x14ac:dyDescent="0.25">
      <c r="A193" s="3" t="s">
        <v>176</v>
      </c>
      <c r="B193" s="10" t="s">
        <v>90</v>
      </c>
      <c r="C193" s="34">
        <f>88060+53691.5+6379+5599.4</f>
        <v>153729.9</v>
      </c>
      <c r="D193" s="33">
        <v>81793.600000000006</v>
      </c>
      <c r="E193" s="42">
        <f t="shared" si="2"/>
        <v>53.206045148016102</v>
      </c>
    </row>
    <row r="194" spans="1:5" ht="32.25" hidden="1" customHeight="1" x14ac:dyDescent="0.25">
      <c r="A194" s="3" t="s">
        <v>143</v>
      </c>
      <c r="B194" s="10" t="s">
        <v>90</v>
      </c>
      <c r="C194" s="34"/>
      <c r="D194" s="33"/>
      <c r="E194" s="42" t="e">
        <f t="shared" si="2"/>
        <v>#DIV/0!</v>
      </c>
    </row>
    <row r="195" spans="1:5" x14ac:dyDescent="0.25">
      <c r="A195" s="1" t="s">
        <v>177</v>
      </c>
      <c r="B195" s="2" t="s">
        <v>71</v>
      </c>
      <c r="C195" s="32">
        <f>C203+C199+C207+C196+C201+C205</f>
        <v>14125.5</v>
      </c>
      <c r="D195" s="32">
        <f>D203+D199+D207+D196+D201+D205</f>
        <v>6594.8</v>
      </c>
      <c r="E195" s="42">
        <f t="shared" si="2"/>
        <v>46.687196913383602</v>
      </c>
    </row>
    <row r="196" spans="1:5" ht="81.75" hidden="1" customHeight="1" x14ac:dyDescent="0.25">
      <c r="A196" s="3" t="s">
        <v>178</v>
      </c>
      <c r="B196" s="4" t="s">
        <v>85</v>
      </c>
      <c r="C196" s="34">
        <f>C198</f>
        <v>0</v>
      </c>
      <c r="D196" s="33"/>
      <c r="E196" s="42" t="e">
        <f t="shared" si="2"/>
        <v>#DIV/0!</v>
      </c>
    </row>
    <row r="197" spans="1:5" ht="96" hidden="1" customHeight="1" x14ac:dyDescent="0.25">
      <c r="A197" s="3" t="s">
        <v>144</v>
      </c>
      <c r="B197" s="4" t="s">
        <v>86</v>
      </c>
      <c r="C197" s="34">
        <f>C198</f>
        <v>0</v>
      </c>
      <c r="D197" s="33"/>
      <c r="E197" s="42" t="e">
        <f t="shared" si="2"/>
        <v>#DIV/0!</v>
      </c>
    </row>
    <row r="198" spans="1:5" ht="79.5" hidden="1" customHeight="1" x14ac:dyDescent="0.25">
      <c r="A198" s="3" t="s">
        <v>179</v>
      </c>
      <c r="B198" s="4" t="s">
        <v>151</v>
      </c>
      <c r="C198" s="34"/>
      <c r="D198" s="33"/>
      <c r="E198" s="42" t="e">
        <f t="shared" si="2"/>
        <v>#DIV/0!</v>
      </c>
    </row>
    <row r="199" spans="1:5" ht="78.75" hidden="1" x14ac:dyDescent="0.25">
      <c r="A199" s="3" t="s">
        <v>72</v>
      </c>
      <c r="B199" s="10" t="s">
        <v>73</v>
      </c>
      <c r="C199" s="32">
        <f>C200</f>
        <v>0</v>
      </c>
      <c r="D199" s="33"/>
      <c r="E199" s="42" t="e">
        <f t="shared" si="2"/>
        <v>#DIV/0!</v>
      </c>
    </row>
    <row r="200" spans="1:5" ht="63" hidden="1" x14ac:dyDescent="0.25">
      <c r="A200" s="3" t="s">
        <v>74</v>
      </c>
      <c r="B200" s="10" t="s">
        <v>75</v>
      </c>
      <c r="C200" s="34"/>
      <c r="D200" s="33"/>
      <c r="E200" s="42" t="e">
        <f t="shared" si="2"/>
        <v>#DIV/0!</v>
      </c>
    </row>
    <row r="201" spans="1:5" ht="78.75" hidden="1" x14ac:dyDescent="0.25">
      <c r="A201" s="3" t="s">
        <v>126</v>
      </c>
      <c r="B201" s="10" t="s">
        <v>127</v>
      </c>
      <c r="C201" s="32">
        <f>C202</f>
        <v>0</v>
      </c>
      <c r="D201" s="33"/>
      <c r="E201" s="42" t="e">
        <f t="shared" si="2"/>
        <v>#DIV/0!</v>
      </c>
    </row>
    <row r="202" spans="1:5" ht="78.75" hidden="1" x14ac:dyDescent="0.25">
      <c r="A202" s="3" t="s">
        <v>128</v>
      </c>
      <c r="B202" s="10" t="s">
        <v>127</v>
      </c>
      <c r="C202" s="34"/>
      <c r="D202" s="33"/>
      <c r="E202" s="42" t="e">
        <f t="shared" si="2"/>
        <v>#DIV/0!</v>
      </c>
    </row>
    <row r="203" spans="1:5" ht="126" x14ac:dyDescent="0.25">
      <c r="A203" s="3" t="s">
        <v>331</v>
      </c>
      <c r="B203" s="10" t="s">
        <v>332</v>
      </c>
      <c r="C203" s="34">
        <f>C204</f>
        <v>180</v>
      </c>
      <c r="D203" s="34">
        <f>D204</f>
        <v>81.3</v>
      </c>
      <c r="E203" s="42">
        <f t="shared" si="2"/>
        <v>45.166666666666664</v>
      </c>
    </row>
    <row r="204" spans="1:5" ht="126" x14ac:dyDescent="0.25">
      <c r="A204" s="3" t="s">
        <v>333</v>
      </c>
      <c r="B204" s="10" t="s">
        <v>332</v>
      </c>
      <c r="C204" s="34">
        <v>180</v>
      </c>
      <c r="D204" s="33">
        <v>81.3</v>
      </c>
      <c r="E204" s="42">
        <f t="shared" si="2"/>
        <v>45.166666666666664</v>
      </c>
    </row>
    <row r="205" spans="1:5" ht="157.5" customHeight="1" x14ac:dyDescent="0.25">
      <c r="A205" s="3" t="s">
        <v>198</v>
      </c>
      <c r="B205" s="10" t="s">
        <v>280</v>
      </c>
      <c r="C205" s="34">
        <f>C206</f>
        <v>11139.9</v>
      </c>
      <c r="D205" s="34">
        <f>D206</f>
        <v>5715.8</v>
      </c>
      <c r="E205" s="42">
        <f t="shared" si="2"/>
        <v>51.309257713264934</v>
      </c>
    </row>
    <row r="206" spans="1:5" ht="162.75" customHeight="1" x14ac:dyDescent="0.25">
      <c r="A206" s="3" t="s">
        <v>199</v>
      </c>
      <c r="B206" s="10" t="s">
        <v>281</v>
      </c>
      <c r="C206" s="34">
        <v>11139.9</v>
      </c>
      <c r="D206" s="33">
        <v>5715.8</v>
      </c>
      <c r="E206" s="42">
        <f t="shared" si="2"/>
        <v>51.309257713264934</v>
      </c>
    </row>
    <row r="207" spans="1:5" ht="32.25" customHeight="1" x14ac:dyDescent="0.25">
      <c r="A207" s="3" t="s">
        <v>180</v>
      </c>
      <c r="B207" s="10" t="s">
        <v>76</v>
      </c>
      <c r="C207" s="34">
        <f>C209+C210+C208</f>
        <v>2805.6</v>
      </c>
      <c r="D207" s="34">
        <f>D209+D210+D208</f>
        <v>797.7</v>
      </c>
      <c r="E207" s="42">
        <f t="shared" si="2"/>
        <v>28.432420872540636</v>
      </c>
    </row>
    <row r="208" spans="1:5" ht="47.25" x14ac:dyDescent="0.25">
      <c r="A208" s="3" t="s">
        <v>297</v>
      </c>
      <c r="B208" s="10" t="s">
        <v>77</v>
      </c>
      <c r="C208" s="34">
        <f>99.8+204.6</f>
        <v>304.39999999999998</v>
      </c>
      <c r="D208" s="33">
        <v>81.7</v>
      </c>
      <c r="E208" s="42">
        <f t="shared" ref="E208:E224" si="3">D208/C208*100</f>
        <v>26.839684625492776</v>
      </c>
    </row>
    <row r="209" spans="1:5" ht="35.25" hidden="1" customHeight="1" x14ac:dyDescent="0.25">
      <c r="A209" s="3" t="s">
        <v>181</v>
      </c>
      <c r="B209" s="10" t="s">
        <v>77</v>
      </c>
      <c r="C209" s="34"/>
      <c r="D209" s="33"/>
      <c r="E209" s="42" t="e">
        <f t="shared" si="3"/>
        <v>#DIV/0!</v>
      </c>
    </row>
    <row r="210" spans="1:5" ht="39" customHeight="1" x14ac:dyDescent="0.25">
      <c r="A210" s="3" t="s">
        <v>276</v>
      </c>
      <c r="B210" s="10" t="s">
        <v>77</v>
      </c>
      <c r="C210" s="34">
        <f>800+1701.2</f>
        <v>2501.1999999999998</v>
      </c>
      <c r="D210" s="33">
        <v>716</v>
      </c>
      <c r="E210" s="42">
        <f t="shared" si="3"/>
        <v>28.626259395490166</v>
      </c>
    </row>
    <row r="211" spans="1:5" ht="31.5" hidden="1" x14ac:dyDescent="0.25">
      <c r="A211" s="1" t="s">
        <v>296</v>
      </c>
      <c r="B211" s="16" t="s">
        <v>145</v>
      </c>
      <c r="C211" s="32">
        <f>C212</f>
        <v>0</v>
      </c>
      <c r="D211" s="33"/>
      <c r="E211" s="42" t="e">
        <f t="shared" si="3"/>
        <v>#DIV/0!</v>
      </c>
    </row>
    <row r="212" spans="1:5" ht="31.5" hidden="1" x14ac:dyDescent="0.25">
      <c r="A212" s="3" t="s">
        <v>183</v>
      </c>
      <c r="B212" s="10" t="s">
        <v>78</v>
      </c>
      <c r="C212" s="34">
        <f>C213+C214</f>
        <v>0</v>
      </c>
      <c r="D212" s="33"/>
      <c r="E212" s="42" t="e">
        <f t="shared" si="3"/>
        <v>#DIV/0!</v>
      </c>
    </row>
    <row r="213" spans="1:5" ht="94.5" hidden="1" x14ac:dyDescent="0.25">
      <c r="A213" s="17" t="s">
        <v>182</v>
      </c>
      <c r="B213" s="17" t="s">
        <v>87</v>
      </c>
      <c r="C213" s="34"/>
      <c r="D213" s="33"/>
      <c r="E213" s="42" t="e">
        <f t="shared" si="3"/>
        <v>#DIV/0!</v>
      </c>
    </row>
    <row r="214" spans="1:5" ht="31.5" hidden="1" x14ac:dyDescent="0.25">
      <c r="A214" s="3" t="s">
        <v>303</v>
      </c>
      <c r="B214" s="3" t="s">
        <v>78</v>
      </c>
      <c r="C214" s="34"/>
      <c r="D214" s="33"/>
      <c r="E214" s="42" t="e">
        <f t="shared" si="3"/>
        <v>#DIV/0!</v>
      </c>
    </row>
    <row r="215" spans="1:5" ht="110.25" x14ac:dyDescent="0.25">
      <c r="A215" s="49" t="s">
        <v>385</v>
      </c>
      <c r="B215" s="1" t="s">
        <v>390</v>
      </c>
      <c r="C215" s="32">
        <f t="shared" ref="C215:D218" si="4">C216</f>
        <v>0</v>
      </c>
      <c r="D215" s="32">
        <f t="shared" si="4"/>
        <v>25</v>
      </c>
      <c r="E215" s="43" t="e">
        <f t="shared" si="3"/>
        <v>#DIV/0!</v>
      </c>
    </row>
    <row r="216" spans="1:5" ht="117" customHeight="1" x14ac:dyDescent="0.25">
      <c r="A216" s="50" t="s">
        <v>386</v>
      </c>
      <c r="B216" s="51" t="s">
        <v>381</v>
      </c>
      <c r="C216" s="34">
        <f t="shared" si="4"/>
        <v>0</v>
      </c>
      <c r="D216" s="34">
        <f t="shared" si="4"/>
        <v>25</v>
      </c>
      <c r="E216" s="42" t="e">
        <f t="shared" si="3"/>
        <v>#DIV/0!</v>
      </c>
    </row>
    <row r="217" spans="1:5" ht="126" x14ac:dyDescent="0.25">
      <c r="A217" s="50" t="s">
        <v>387</v>
      </c>
      <c r="B217" s="51" t="s">
        <v>382</v>
      </c>
      <c r="C217" s="34">
        <f t="shared" si="4"/>
        <v>0</v>
      </c>
      <c r="D217" s="34">
        <f t="shared" si="4"/>
        <v>25</v>
      </c>
      <c r="E217" s="42" t="e">
        <f t="shared" si="3"/>
        <v>#DIV/0!</v>
      </c>
    </row>
    <row r="218" spans="1:5" ht="47.25" x14ac:dyDescent="0.25">
      <c r="A218" s="50" t="s">
        <v>388</v>
      </c>
      <c r="B218" s="51" t="s">
        <v>383</v>
      </c>
      <c r="C218" s="34">
        <f t="shared" si="4"/>
        <v>0</v>
      </c>
      <c r="D218" s="34">
        <f t="shared" si="4"/>
        <v>25</v>
      </c>
      <c r="E218" s="42" t="e">
        <f t="shared" si="3"/>
        <v>#DIV/0!</v>
      </c>
    </row>
    <row r="219" spans="1:5" ht="47.25" x14ac:dyDescent="0.25">
      <c r="A219" s="50" t="s">
        <v>389</v>
      </c>
      <c r="B219" s="51" t="s">
        <v>384</v>
      </c>
      <c r="C219" s="34">
        <v>0</v>
      </c>
      <c r="D219" s="33">
        <v>25</v>
      </c>
      <c r="E219" s="42" t="e">
        <f t="shared" si="3"/>
        <v>#DIV/0!</v>
      </c>
    </row>
    <row r="220" spans="1:5" ht="69" customHeight="1" x14ac:dyDescent="0.25">
      <c r="A220" s="53" t="s">
        <v>394</v>
      </c>
      <c r="B220" s="54" t="s">
        <v>392</v>
      </c>
      <c r="C220" s="32">
        <f>C221</f>
        <v>0</v>
      </c>
      <c r="D220" s="55">
        <f>D221</f>
        <v>-854.8</v>
      </c>
      <c r="E220" s="43" t="e">
        <f t="shared" si="3"/>
        <v>#DIV/0!</v>
      </c>
    </row>
    <row r="221" spans="1:5" ht="63" x14ac:dyDescent="0.25">
      <c r="A221" s="52" t="s">
        <v>395</v>
      </c>
      <c r="B221" s="51" t="s">
        <v>391</v>
      </c>
      <c r="C221" s="34">
        <f>C222+C223</f>
        <v>0</v>
      </c>
      <c r="D221" s="33">
        <f>D222+D223</f>
        <v>-854.8</v>
      </c>
      <c r="E221" s="42" t="e">
        <f t="shared" si="3"/>
        <v>#DIV/0!</v>
      </c>
    </row>
    <row r="222" spans="1:5" ht="63" x14ac:dyDescent="0.25">
      <c r="A222" s="52" t="s">
        <v>396</v>
      </c>
      <c r="B222" s="51" t="s">
        <v>393</v>
      </c>
      <c r="C222" s="34">
        <f>C223</f>
        <v>0</v>
      </c>
      <c r="D222" s="33">
        <v>-25</v>
      </c>
      <c r="E222" s="42" t="e">
        <f t="shared" si="3"/>
        <v>#DIV/0!</v>
      </c>
    </row>
    <row r="223" spans="1:5" ht="63" x14ac:dyDescent="0.25">
      <c r="A223" s="52" t="s">
        <v>397</v>
      </c>
      <c r="B223" s="51" t="s">
        <v>393</v>
      </c>
      <c r="C223" s="34">
        <v>0</v>
      </c>
      <c r="D223" s="33">
        <v>-829.8</v>
      </c>
      <c r="E223" s="42" t="e">
        <f t="shared" si="3"/>
        <v>#DIV/0!</v>
      </c>
    </row>
    <row r="224" spans="1:5" x14ac:dyDescent="0.25">
      <c r="A224" s="3"/>
      <c r="B224" s="18" t="s">
        <v>79</v>
      </c>
      <c r="C224" s="32">
        <f>C137+C9</f>
        <v>602898.60000000009</v>
      </c>
      <c r="D224" s="32">
        <f>D137+D9</f>
        <v>334297.90000000002</v>
      </c>
      <c r="E224" s="43">
        <f t="shared" si="3"/>
        <v>55.448445227771302</v>
      </c>
    </row>
    <row r="226" spans="3:3" x14ac:dyDescent="0.25">
      <c r="C226" s="38"/>
    </row>
  </sheetData>
  <mergeCells count="8">
    <mergeCell ref="I6:K6"/>
    <mergeCell ref="I7:K7"/>
    <mergeCell ref="A2:C2"/>
    <mergeCell ref="A1:E1"/>
    <mergeCell ref="A3:E3"/>
    <mergeCell ref="A4:E4"/>
    <mergeCell ref="A5:E5"/>
    <mergeCell ref="A6:E6"/>
  </mergeCells>
  <pageMargins left="0.59055118110236227" right="0.59055118110236227" top="0" bottom="0"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2025 год</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User_06</dc:creator>
  <cp:lastModifiedBy>Кумены ФУ</cp:lastModifiedBy>
  <cp:lastPrinted>2025-07-15T11:17:09Z</cp:lastPrinted>
  <dcterms:created xsi:type="dcterms:W3CDTF">2013-07-01T11:28:50Z</dcterms:created>
  <dcterms:modified xsi:type="dcterms:W3CDTF">2025-07-16T11:51:44Z</dcterms:modified>
</cp:coreProperties>
</file>