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Budget01\Главный специалист по расходам\Мониторинг поселений\Мониторинг поселений за 2025 г\1 квартал\"/>
    </mc:Choice>
  </mc:AlternateContent>
  <xr:revisionPtr revIDLastSave="0" documentId="13_ncr:1_{723E383D-2314-4C0A-97FA-BAB08040A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4.2025" sheetId="11" r:id="rId1"/>
  </sheets>
  <definedNames>
    <definedName name="_xlnm._FilterDatabase" localSheetId="0" hidden="1">'01.04.2025'!$A$3:$DU$12</definedName>
    <definedName name="Z_027ED452_6E36_405C_A380_C4AAA8274A51_.wvu.FilterData" localSheetId="0" hidden="1">'01.04.2025'!$A$3:$DE$12</definedName>
    <definedName name="Z_06F3E528_7FD7_45EA_9733_70696AB6E064_.wvu.FilterData" localSheetId="0" hidden="1">'01.04.2025'!$A$3:$DU$13</definedName>
    <definedName name="Z_06F3E528_7FD7_45EA_9733_70696AB6E064_.wvu.PrintTitles" localSheetId="0" hidden="1">'01.04.2025'!$A:$A</definedName>
    <definedName name="Z_1E58ABDF_F5FA_4F2B_9F79_57A1C9A64C57_.wvu.FilterData" localSheetId="0" hidden="1">'01.04.2025'!$A$3:$DU$13</definedName>
    <definedName name="Z_2FCE8099_1417_485A_8511_EE723EEA4481_.wvu.FilterData" localSheetId="0" hidden="1">'01.04.2025'!$A$3:$DE$12</definedName>
    <definedName name="Z_3EA3AE44_20E6_4193_A2F8_53C22C0865C0_.wvu.FilterData" localSheetId="0" hidden="1">'01.04.2025'!$A$3:$DU$13</definedName>
    <definedName name="Z_47618C2E_2D42_45CA_BC54_3925FFBF6CE6_.wvu.FilterData" localSheetId="0" hidden="1">'01.04.2025'!$A$3:$DE$12</definedName>
    <definedName name="Z_5623871A_FE63_4492_ACCA_57FBC37D74A2_.wvu.FilterData" localSheetId="0" hidden="1">'01.04.2025'!$A$3:$DE$12</definedName>
    <definedName name="Z_67FD0576_AFA8_4CFA_A2B0_67851B563777_.wvu.FilterData" localSheetId="0" hidden="1">'01.04.2025'!$A$3:$DU$13</definedName>
    <definedName name="Z_7DFBAF4F_EE4F_4154_8998_FD24AFC87B75_.wvu.FilterData" localSheetId="0" hidden="1">'01.04.2025'!$A$3:$DE$12</definedName>
    <definedName name="Z_83B01B27_C2A7_4B20_A590_F8781D350302_.wvu.FilterData" localSheetId="0" hidden="1">'01.04.2025'!$A$3:$DE$12</definedName>
    <definedName name="Z_8479B930_2ECF_4EA0_A962_FA0F8FFA65E9_.wvu.Cols" localSheetId="0" hidden="1">'01.04.2025'!$AQ:$AT</definedName>
    <definedName name="Z_8479B930_2ECF_4EA0_A962_FA0F8FFA65E9_.wvu.FilterData" localSheetId="0" hidden="1">'01.04.2025'!$A$3:$DE$12</definedName>
    <definedName name="Z_8479B930_2ECF_4EA0_A962_FA0F8FFA65E9_.wvu.PrintTitles" localSheetId="0" hidden="1">'01.04.2025'!$A:$A</definedName>
    <definedName name="Z_86509CF0_1693_4145_BD67_1D5B5BC26910_.wvu.Cols" localSheetId="0" hidden="1">'01.04.2025'!$AQ:$CD,'01.04.2025'!$CN:$CQ</definedName>
    <definedName name="Z_86509CF0_1693_4145_BD67_1D5B5BC26910_.wvu.FilterData" localSheetId="0" hidden="1">'01.04.2025'!$A$3:$DE$12</definedName>
    <definedName name="Z_87FAD824_FED7_4F1B_9277_9B725CB39092_.wvu.FilterData" localSheetId="0" hidden="1">'01.04.2025'!$A$3:$DU$13</definedName>
    <definedName name="Z_9625BFD3_6AEA_44D4_8F34_A9CE23E02485_.wvu.FilterData" localSheetId="0" hidden="1">'01.04.2025'!$A$3:$DU$13</definedName>
    <definedName name="Z_96F19E6A_E9EC_4613_AA7E_553FFAF2726F_.wvu.FilterData" localSheetId="0" hidden="1">'01.04.2025'!$A$3:$DE$12</definedName>
    <definedName name="Z_A073C89F_C785_4083_91CF_BBD92C69538C_.wvu.FilterData" localSheetId="0" hidden="1">'01.04.2025'!$A$3:$DE$12</definedName>
    <definedName name="Z_A0CB5671_798E_47D4_8F2F_926DE6C0913F_.wvu.FilterData" localSheetId="0" hidden="1">'01.04.2025'!$A$3:$DE$12</definedName>
    <definedName name="Z_CC3239AA_6ABC_4AD9_82FB_E11EF96A938B_.wvu.FilterData" localSheetId="0" hidden="1">'01.04.2025'!$A$3:$DU$13</definedName>
    <definedName name="Z_CCE22413_FD19_4F63_B002_75D8202D430D_.wvu.FilterData" localSheetId="0" hidden="1">'01.04.2025'!$A$3:$DU$13</definedName>
    <definedName name="Z_E3C09BFA_8B90_4516_B4A1_C40194786251_.wvu.FilterData" localSheetId="0" hidden="1">'01.04.2025'!$A$3:$DU$13</definedName>
    <definedName name="Z_E6E35B51_2B6C_4505_80DA_44E3E0129050_.wvu.FilterData" localSheetId="0" hidden="1">'01.04.2025'!$A$3:$DU$12</definedName>
    <definedName name="_xlnm.Print_Titles" localSheetId="0">'01.04.2025'!$A:$A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AA5" i="11" l="1"/>
  <c r="AA6" i="11"/>
  <c r="AA7" i="11"/>
  <c r="AA8" i="11"/>
  <c r="AA9" i="11"/>
  <c r="AA10" i="11"/>
  <c r="AA11" i="11"/>
  <c r="AA12" i="11"/>
  <c r="AA4" i="11"/>
  <c r="E4" i="11" l="1"/>
  <c r="CJ5" i="11" l="1"/>
  <c r="CJ6" i="11"/>
  <c r="CJ7" i="11"/>
  <c r="CJ8" i="11"/>
  <c r="CJ9" i="11"/>
  <c r="CJ10" i="11"/>
  <c r="CJ11" i="11"/>
  <c r="CJ12" i="11"/>
  <c r="CJ4" i="11"/>
  <c r="CE9" i="11" l="1"/>
  <c r="CR4" i="11" l="1"/>
  <c r="EA12" i="11" l="1"/>
  <c r="DI8" i="11" l="1"/>
  <c r="BY5" i="11" l="1"/>
  <c r="BZ5" i="11" s="1"/>
  <c r="BY6" i="11"/>
  <c r="BZ6" i="11" s="1"/>
  <c r="BY7" i="11"/>
  <c r="BZ7" i="11" s="1"/>
  <c r="BY8" i="11"/>
  <c r="BZ8" i="11" s="1"/>
  <c r="BY9" i="11"/>
  <c r="BZ9" i="11" s="1"/>
  <c r="BY10" i="11"/>
  <c r="BZ10" i="11" s="1"/>
  <c r="BY11" i="11"/>
  <c r="BZ11" i="11" s="1"/>
  <c r="BY12" i="11"/>
  <c r="BZ12" i="11" s="1"/>
  <c r="BY4" i="11"/>
  <c r="BZ4" i="11" s="1"/>
  <c r="DC12" i="11"/>
  <c r="DC11" i="11"/>
  <c r="DC10" i="11"/>
  <c r="DC9" i="11"/>
  <c r="DC8" i="11"/>
  <c r="DC6" i="11"/>
  <c r="DC7" i="11"/>
  <c r="DC5" i="11"/>
  <c r="DC4" i="11"/>
  <c r="DA4" i="11"/>
  <c r="BU12" i="11" l="1"/>
  <c r="BV12" i="11" s="1"/>
  <c r="BU11" i="11"/>
  <c r="BV11" i="11" s="1"/>
  <c r="BU10" i="11"/>
  <c r="BV10" i="11" s="1"/>
  <c r="BU9" i="11"/>
  <c r="BV9" i="11" s="1"/>
  <c r="BU8" i="11"/>
  <c r="BV8" i="11" s="1"/>
  <c r="BU7" i="11"/>
  <c r="BV7" i="11" s="1"/>
  <c r="BU6" i="11"/>
  <c r="BV6" i="11" s="1"/>
  <c r="BU5" i="11"/>
  <c r="BV5" i="11" s="1"/>
  <c r="BU4" i="11"/>
  <c r="BV4" i="11" s="1"/>
  <c r="DW5" i="11"/>
  <c r="DY10" i="11" l="1"/>
  <c r="DY12" i="11" l="1"/>
  <c r="DW12" i="11"/>
  <c r="DU12" i="11"/>
  <c r="DR12" i="11"/>
  <c r="DP12" i="11"/>
  <c r="DN12" i="11"/>
  <c r="DL12" i="11"/>
  <c r="DI12" i="11"/>
  <c r="DJ12" i="11" s="1"/>
  <c r="DA12" i="11"/>
  <c r="CY12" i="11"/>
  <c r="CX12" i="11"/>
  <c r="CR12" i="11"/>
  <c r="CS12" i="11" s="1"/>
  <c r="CM12" i="11"/>
  <c r="CI12" i="11"/>
  <c r="CE12" i="11"/>
  <c r="CF12" i="11" s="1"/>
  <c r="BQ12" i="11"/>
  <c r="BR12" i="11" s="1"/>
  <c r="BK12" i="11"/>
  <c r="BL12" i="11" s="1"/>
  <c r="BG12" i="11"/>
  <c r="BH12" i="11" s="1"/>
  <c r="BC12" i="11"/>
  <c r="BD12" i="11" s="1"/>
  <c r="AZ12" i="11"/>
  <c r="AX12" i="11"/>
  <c r="AV12" i="11"/>
  <c r="AS12" i="11"/>
  <c r="AT12" i="11" s="1"/>
  <c r="AP12" i="11"/>
  <c r="AL12" i="11"/>
  <c r="AN12" i="11" s="1"/>
  <c r="AH12" i="11"/>
  <c r="AJ12" i="11" s="1"/>
  <c r="AE12" i="11"/>
  <c r="W12" i="11"/>
  <c r="Y12" i="11" s="1"/>
  <c r="S12" i="11"/>
  <c r="L12" i="11"/>
  <c r="N12" i="11" s="1"/>
  <c r="E12" i="11"/>
  <c r="G12" i="11" s="1"/>
  <c r="EA11" i="11"/>
  <c r="DY11" i="11"/>
  <c r="DW11" i="11"/>
  <c r="DU11" i="11"/>
  <c r="DR11" i="11"/>
  <c r="DP11" i="11"/>
  <c r="DN11" i="11"/>
  <c r="DL11" i="11"/>
  <c r="DI11" i="11"/>
  <c r="DJ11" i="11" s="1"/>
  <c r="DA11" i="11"/>
  <c r="CX11" i="11"/>
  <c r="CR11" i="11"/>
  <c r="CS11" i="11" s="1"/>
  <c r="CM11" i="11"/>
  <c r="CI11" i="11"/>
  <c r="CE11" i="11"/>
  <c r="CF11" i="11" s="1"/>
  <c r="BQ11" i="11"/>
  <c r="BR11" i="11" s="1"/>
  <c r="BK11" i="11"/>
  <c r="BL11" i="11" s="1"/>
  <c r="BG11" i="11"/>
  <c r="BH11" i="11" s="1"/>
  <c r="BC11" i="11"/>
  <c r="BD11" i="11" s="1"/>
  <c r="AZ11" i="11"/>
  <c r="AX11" i="11"/>
  <c r="AV11" i="11"/>
  <c r="AS11" i="11"/>
  <c r="AT11" i="11" s="1"/>
  <c r="AP11" i="11"/>
  <c r="AL11" i="11"/>
  <c r="AN11" i="11" s="1"/>
  <c r="AH11" i="11"/>
  <c r="AJ11" i="11" s="1"/>
  <c r="AE11" i="11"/>
  <c r="W11" i="11"/>
  <c r="Y11" i="11" s="1"/>
  <c r="S11" i="11"/>
  <c r="L11" i="11"/>
  <c r="N11" i="11" s="1"/>
  <c r="E11" i="11"/>
  <c r="G11" i="11" s="1"/>
  <c r="EA10" i="11"/>
  <c r="DW10" i="11"/>
  <c r="DU10" i="11"/>
  <c r="DR10" i="11"/>
  <c r="DP10" i="11"/>
  <c r="DN10" i="11"/>
  <c r="DL10" i="11"/>
  <c r="DI10" i="11"/>
  <c r="DJ10" i="11" s="1"/>
  <c r="DA10" i="11"/>
  <c r="CY10" i="11"/>
  <c r="CX10" i="11"/>
  <c r="CR10" i="11"/>
  <c r="CS10" i="11" s="1"/>
  <c r="CM10" i="11"/>
  <c r="CI10" i="11"/>
  <c r="CE10" i="11"/>
  <c r="CF10" i="11" s="1"/>
  <c r="BQ10" i="11"/>
  <c r="BR10" i="11" s="1"/>
  <c r="BK10" i="11"/>
  <c r="BL10" i="11" s="1"/>
  <c r="BG10" i="11"/>
  <c r="BH10" i="11" s="1"/>
  <c r="BC10" i="11"/>
  <c r="BD10" i="11" s="1"/>
  <c r="AZ10" i="11"/>
  <c r="AX10" i="11"/>
  <c r="AV10" i="11"/>
  <c r="AS10" i="11"/>
  <c r="AT10" i="11" s="1"/>
  <c r="AP10" i="11"/>
  <c r="AL10" i="11"/>
  <c r="AN10" i="11" s="1"/>
  <c r="AH10" i="11"/>
  <c r="AJ10" i="11" s="1"/>
  <c r="AE10" i="11"/>
  <c r="W10" i="11"/>
  <c r="Y10" i="11" s="1"/>
  <c r="S10" i="11"/>
  <c r="L10" i="11"/>
  <c r="N10" i="11" s="1"/>
  <c r="E10" i="11"/>
  <c r="G10" i="11" s="1"/>
  <c r="EA9" i="11"/>
  <c r="DY9" i="11"/>
  <c r="DW9" i="11"/>
  <c r="DU9" i="11"/>
  <c r="DR9" i="11"/>
  <c r="DP9" i="11"/>
  <c r="DN9" i="11"/>
  <c r="DL9" i="11"/>
  <c r="DI9" i="11"/>
  <c r="DJ9" i="11" s="1"/>
  <c r="DA9" i="11"/>
  <c r="CY9" i="11"/>
  <c r="CX9" i="11"/>
  <c r="CR9" i="11"/>
  <c r="CS9" i="11" s="1"/>
  <c r="CM9" i="11"/>
  <c r="CI9" i="11"/>
  <c r="CF9" i="11"/>
  <c r="BQ9" i="11"/>
  <c r="BR9" i="11" s="1"/>
  <c r="BK9" i="11"/>
  <c r="BL9" i="11" s="1"/>
  <c r="BG9" i="11"/>
  <c r="BH9" i="11" s="1"/>
  <c r="BC9" i="11"/>
  <c r="BD9" i="11" s="1"/>
  <c r="AZ9" i="11"/>
  <c r="AX9" i="11"/>
  <c r="AV9" i="11"/>
  <c r="AS9" i="11"/>
  <c r="AT9" i="11" s="1"/>
  <c r="AP9" i="11"/>
  <c r="AL9" i="11"/>
  <c r="AN9" i="11" s="1"/>
  <c r="AH9" i="11"/>
  <c r="AE9" i="11"/>
  <c r="W9" i="11"/>
  <c r="Y9" i="11" s="1"/>
  <c r="S9" i="11"/>
  <c r="L9" i="11"/>
  <c r="N9" i="11" s="1"/>
  <c r="E9" i="11"/>
  <c r="G9" i="11" s="1"/>
  <c r="EA8" i="11"/>
  <c r="DY8" i="11"/>
  <c r="DW8" i="11"/>
  <c r="DU8" i="11"/>
  <c r="DR8" i="11"/>
  <c r="DP8" i="11"/>
  <c r="DN8" i="11"/>
  <c r="DL8" i="11"/>
  <c r="DJ8" i="11"/>
  <c r="DA8" i="11"/>
  <c r="CY8" i="11"/>
  <c r="CX8" i="11"/>
  <c r="CR8" i="11"/>
  <c r="CS8" i="11" s="1"/>
  <c r="CM8" i="11"/>
  <c r="CI8" i="11"/>
  <c r="CE8" i="11"/>
  <c r="CF8" i="11" s="1"/>
  <c r="BQ8" i="11"/>
  <c r="BR8" i="11" s="1"/>
  <c r="BK8" i="11"/>
  <c r="BL8" i="11" s="1"/>
  <c r="BG8" i="11"/>
  <c r="BH8" i="11" s="1"/>
  <c r="BC8" i="11"/>
  <c r="BD8" i="11" s="1"/>
  <c r="AZ8" i="11"/>
  <c r="AX8" i="11"/>
  <c r="AV8" i="11"/>
  <c r="AS8" i="11"/>
  <c r="AT8" i="11" s="1"/>
  <c r="AP8" i="11"/>
  <c r="AL8" i="11"/>
  <c r="AN8" i="11" s="1"/>
  <c r="AH8" i="11"/>
  <c r="AJ8" i="11" s="1"/>
  <c r="AE8" i="11"/>
  <c r="W8" i="11"/>
  <c r="Y8" i="11" s="1"/>
  <c r="S8" i="11"/>
  <c r="L8" i="11"/>
  <c r="N8" i="11" s="1"/>
  <c r="E8" i="11"/>
  <c r="G8" i="11" s="1"/>
  <c r="EA7" i="11"/>
  <c r="DY7" i="11"/>
  <c r="DW7" i="11"/>
  <c r="DU7" i="11"/>
  <c r="DR7" i="11"/>
  <c r="DP7" i="11"/>
  <c r="DN7" i="11"/>
  <c r="DL7" i="11"/>
  <c r="DI7" i="11"/>
  <c r="DJ7" i="11" s="1"/>
  <c r="DA7" i="11"/>
  <c r="CY7" i="11"/>
  <c r="CX7" i="11"/>
  <c r="CR7" i="11"/>
  <c r="CS7" i="11" s="1"/>
  <c r="CM7" i="11"/>
  <c r="CI7" i="11"/>
  <c r="CE7" i="11"/>
  <c r="CF7" i="11" s="1"/>
  <c r="BQ7" i="11"/>
  <c r="BR7" i="11" s="1"/>
  <c r="BK7" i="11"/>
  <c r="BL7" i="11" s="1"/>
  <c r="BG7" i="11"/>
  <c r="BH7" i="11" s="1"/>
  <c r="BC7" i="11"/>
  <c r="BD7" i="11" s="1"/>
  <c r="AZ7" i="11"/>
  <c r="AX7" i="11"/>
  <c r="AV7" i="11"/>
  <c r="AS7" i="11"/>
  <c r="AT7" i="11" s="1"/>
  <c r="AP7" i="11"/>
  <c r="AL7" i="11"/>
  <c r="AN7" i="11" s="1"/>
  <c r="AH7" i="11"/>
  <c r="AJ7" i="11" s="1"/>
  <c r="AE7" i="11"/>
  <c r="W7" i="11"/>
  <c r="Y7" i="11" s="1"/>
  <c r="S7" i="11"/>
  <c r="L7" i="11"/>
  <c r="N7" i="11" s="1"/>
  <c r="E7" i="11"/>
  <c r="G7" i="11" s="1"/>
  <c r="EA6" i="11"/>
  <c r="DY6" i="11"/>
  <c r="DW6" i="11"/>
  <c r="DU6" i="11"/>
  <c r="DR6" i="11"/>
  <c r="DP6" i="11"/>
  <c r="DN6" i="11"/>
  <c r="DL6" i="11"/>
  <c r="DI6" i="11"/>
  <c r="DJ6" i="11" s="1"/>
  <c r="DA6" i="11"/>
  <c r="CY6" i="11"/>
  <c r="CX6" i="11"/>
  <c r="CR6" i="11"/>
  <c r="CS6" i="11" s="1"/>
  <c r="CM6" i="11"/>
  <c r="CI6" i="11"/>
  <c r="CE6" i="11"/>
  <c r="CF6" i="11" s="1"/>
  <c r="BQ6" i="11"/>
  <c r="BR6" i="11" s="1"/>
  <c r="BK6" i="11"/>
  <c r="BL6" i="11" s="1"/>
  <c r="BG6" i="11"/>
  <c r="BH6" i="11" s="1"/>
  <c r="BC6" i="11"/>
  <c r="BD6" i="11" s="1"/>
  <c r="AZ6" i="11"/>
  <c r="AX6" i="11"/>
  <c r="AV6" i="11"/>
  <c r="AS6" i="11"/>
  <c r="AT6" i="11" s="1"/>
  <c r="AP6" i="11"/>
  <c r="AL6" i="11"/>
  <c r="AN6" i="11" s="1"/>
  <c r="AH6" i="11"/>
  <c r="AJ6" i="11" s="1"/>
  <c r="AE6" i="11"/>
  <c r="W6" i="11"/>
  <c r="Y6" i="11" s="1"/>
  <c r="S6" i="11"/>
  <c r="L6" i="11"/>
  <c r="N6" i="11" s="1"/>
  <c r="E6" i="11"/>
  <c r="G6" i="11" s="1"/>
  <c r="EA5" i="11"/>
  <c r="DY5" i="11"/>
  <c r="DU5" i="11"/>
  <c r="DR5" i="11"/>
  <c r="DP5" i="11"/>
  <c r="DN5" i="11"/>
  <c r="DL5" i="11"/>
  <c r="DI5" i="11"/>
  <c r="DJ5" i="11" s="1"/>
  <c r="DA5" i="11"/>
  <c r="CY5" i="11"/>
  <c r="CX5" i="11"/>
  <c r="CR5" i="11"/>
  <c r="CS5" i="11" s="1"/>
  <c r="CM5" i="11"/>
  <c r="CI5" i="11"/>
  <c r="CE5" i="11"/>
  <c r="CF5" i="11" s="1"/>
  <c r="BQ5" i="11"/>
  <c r="BR5" i="11" s="1"/>
  <c r="BK5" i="11"/>
  <c r="BL5" i="11" s="1"/>
  <c r="BG5" i="11"/>
  <c r="BH5" i="11" s="1"/>
  <c r="BC5" i="11"/>
  <c r="BD5" i="11" s="1"/>
  <c r="AZ5" i="11"/>
  <c r="AX5" i="11"/>
  <c r="AV5" i="11"/>
  <c r="AS5" i="11"/>
  <c r="AT5" i="11" s="1"/>
  <c r="AP5" i="11"/>
  <c r="AL5" i="11"/>
  <c r="AN5" i="11" s="1"/>
  <c r="AH5" i="11"/>
  <c r="AE5" i="11"/>
  <c r="W5" i="11"/>
  <c r="Y5" i="11" s="1"/>
  <c r="S5" i="11"/>
  <c r="L5" i="11"/>
  <c r="N5" i="11" s="1"/>
  <c r="E5" i="11"/>
  <c r="G5" i="11" s="1"/>
  <c r="EA4" i="11"/>
  <c r="DY4" i="11"/>
  <c r="DW4" i="11"/>
  <c r="DU4" i="11"/>
  <c r="DR4" i="11"/>
  <c r="DP4" i="11"/>
  <c r="DN4" i="11"/>
  <c r="DL4" i="11"/>
  <c r="DI4" i="11"/>
  <c r="DJ4" i="11" s="1"/>
  <c r="CY4" i="11"/>
  <c r="CX4" i="11"/>
  <c r="CS4" i="11"/>
  <c r="CM4" i="11"/>
  <c r="CI4" i="11"/>
  <c r="CE4" i="11"/>
  <c r="CF4" i="11" s="1"/>
  <c r="BQ4" i="11"/>
  <c r="BR4" i="11" s="1"/>
  <c r="BK4" i="11"/>
  <c r="BL4" i="11" s="1"/>
  <c r="BG4" i="11"/>
  <c r="BH4" i="11" s="1"/>
  <c r="BC4" i="11"/>
  <c r="BD4" i="11" s="1"/>
  <c r="AZ4" i="11"/>
  <c r="AX4" i="11"/>
  <c r="AV4" i="11"/>
  <c r="AS4" i="11"/>
  <c r="AT4" i="11" s="1"/>
  <c r="AP4" i="11"/>
  <c r="AL4" i="11"/>
  <c r="AN4" i="11" s="1"/>
  <c r="AH4" i="11"/>
  <c r="AE4" i="11"/>
  <c r="W4" i="11"/>
  <c r="Y4" i="11" s="1"/>
  <c r="S4" i="11"/>
  <c r="L4" i="11"/>
  <c r="N4" i="11" s="1"/>
  <c r="G4" i="11"/>
  <c r="EE12" i="11" l="1"/>
  <c r="EE10" i="11"/>
  <c r="EE11" i="11"/>
  <c r="EE9" i="11"/>
  <c r="EE8" i="11"/>
  <c r="EE5" i="11"/>
  <c r="EE4" i="11"/>
  <c r="EE7" i="11"/>
  <c r="EE6" i="11"/>
  <c r="ED4" i="11"/>
  <c r="ED9" i="11"/>
  <c r="ED5" i="11"/>
  <c r="ED7" i="11"/>
  <c r="ED11" i="11"/>
  <c r="ED12" i="11"/>
  <c r="ED6" i="11"/>
  <c r="ED8" i="11"/>
  <c r="ED10" i="11"/>
</calcChain>
</file>

<file path=xl/sharedStrings.xml><?xml version="1.0" encoding="utf-8"?>
<sst xmlns="http://schemas.openxmlformats.org/spreadsheetml/2006/main" count="310" uniqueCount="186">
  <si>
    <t>Муниципальное образование</t>
  </si>
  <si>
    <t>Расчет целевого значения индикатора</t>
  </si>
  <si>
    <t xml:space="preserve">Аi – наличие МПА, содержащего порядок проведения публичных слушаний по проекту бюджета </t>
  </si>
  <si>
    <t xml:space="preserve">Гi – фактический объем безвозмездных поступлений  </t>
  </si>
  <si>
    <t xml:space="preserve">Bi – уточненный годовой план безвозмездных поступлений </t>
  </si>
  <si>
    <t>Нi - уточненный годовой план налоговых доходов по дополнительным нормативам отчислений</t>
  </si>
  <si>
    <t>Предельное значение индикатора</t>
  </si>
  <si>
    <t>≤0,05</t>
  </si>
  <si>
    <t>≤0,10</t>
  </si>
  <si>
    <t>≤0,15</t>
  </si>
  <si>
    <t>≤0,5</t>
  </si>
  <si>
    <t>≤1,00</t>
  </si>
  <si>
    <t>Аi- фактический объем муниципального долга</t>
  </si>
  <si>
    <t>Бальная оценка       если &gt;0,      то =-1</t>
  </si>
  <si>
    <t>Бi – объем  налоговых и неналоговых доходов  в соответствии с кассовым планом</t>
  </si>
  <si>
    <t xml:space="preserve">Аi – уточненный план в соответствии с решением о бюджете на конец отчетного периода по налоговым и неналоговым доходам </t>
  </si>
  <si>
    <t>Бi – первоначальный план в соответствии с решением о бюджете на отчетный финансовый год по налоговым и неналоговым доходам</t>
  </si>
  <si>
    <t xml:space="preserve">Аi – объем фактически поступивших на конец отчетного периода налоговых и неналоговых доходов </t>
  </si>
  <si>
    <t>В1i – фактический объем доходов бюджета за отчетный период текущего финансового года  без учета безвозмездных поступлений и налоговых доходов по дополнительным нормативам отчислений</t>
  </si>
  <si>
    <t>В2i – фактический объем доходов бюджета за соответствующий отчетный период прошедшего финансового года без учета безвозмездных поступлений и налоговых доходов по дополнительным нормативам отчислений</t>
  </si>
  <si>
    <t>Bi – сумма, направляемая в отчетном периоде на погашение долговых обязательств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</si>
  <si>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</si>
  <si>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Аi – Дата утверждения РРО</t>
  </si>
  <si>
    <t>Бi – уточненный годовой план доходов бюджета на конец отчетного периода</t>
  </si>
  <si>
    <t>Mаксимальное значение</t>
  </si>
  <si>
    <t>Минимальное значение</t>
  </si>
  <si>
    <t>Аi - наличие расчетов доходной базы и бюджетных ассигнований</t>
  </si>
  <si>
    <t>Аi – исполнение бюджета   по расходам, формируемым в рамках  программ, на конец отчетного периода</t>
  </si>
  <si>
    <r>
      <t xml:space="preserve">Р2 "Соблюдение требований статьи 107 Бюджетного кодекса Российской Федерации по предельному объему муниципального долга"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</si>
  <si>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"Соблюдение требований статьи 106 Бюджетного кодекса Российской Федерации по предельному объему муниципальных заимствований"                        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за отчетный период</t>
    </r>
  </si>
  <si>
    <t>Аi- фактический объем заимствований i-го поселения в отчетном периоде</t>
  </si>
  <si>
    <r>
      <t xml:space="preserve">Р3 "Соблюдение верхнего предела муниципального долга, установленного решением о бюджете на соответствующий финансовый год"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</si>
  <si>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Р7 "Отсутствие просроченной задолженности по исполнению долговых обязательств"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</si>
  <si>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- наличие фактов нарушения сроков и качества представления бюджетной отчетности</t>
  </si>
  <si>
    <t>Бi – исполнение бюджета по расходам на конец отчетного периода, за исключением расходов, осуществляемых за счет целевых межбюджетных трансфертов, предоставляемых из бюджетов другого уровня</t>
  </si>
  <si>
    <t>Бальная оценка     (0 или -1)</t>
  </si>
  <si>
    <t>Бальная оценка        (0 или 1)</t>
  </si>
  <si>
    <t>Бальная оценка                   (-1; 2; 5)</t>
  </si>
  <si>
    <t>Бальная оценка       (-1 или 0)</t>
  </si>
  <si>
    <t>Бальная оценка      (-1 или 0)</t>
  </si>
  <si>
    <t>Бальная оценка     (0 или 1)</t>
  </si>
  <si>
    <t>Аi - своевременное и полное использование межбюджетных трансфертов, предоставляемых i-му поселению в отчетном году</t>
  </si>
  <si>
    <t>Аi - возврат в установленный срок остатков целевых средств, полученных и не использованных i-м поселением в отчетном году</t>
  </si>
  <si>
    <t>В1i – уточненный план по дотации на выравнивание бюджетной обеспеченности, дотации на поддержку мер по обеспечению сбалансированности, поступлений налоговых доходов по дополнительным нормативам отчислений  в i-м поселении на конец отчетного года</t>
  </si>
  <si>
    <t>А2i - уточненный план по налоговым и неналоговым доходам на конец года, предшествующего отчетному,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</si>
  <si>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дотации на поддержку мер по обеспечению сбалансированности, поступлений налоговых доходов по дополнительным нормативам отчислений на конец года, предшествующего отчетному, в i-м поселении</t>
  </si>
  <si>
    <t>А4i 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</si>
  <si>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</si>
  <si>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</si>
  <si>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</si>
  <si>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Бальная оценка      (0; 0,5; 1)</t>
  </si>
  <si>
    <t>Аi – объем просроченной кредиторской задолженности в i-м поселении на конец отчетного периода</t>
  </si>
  <si>
    <t>А1i – объем дебиторской задолженности на конец отчетного года в i-м поселении</t>
  </si>
  <si>
    <t>В1i – фактический объем расходов бюджета за отчетный год в i-м поселении</t>
  </si>
  <si>
    <t>А2i – объем дебиторской задолженности на конец года, предшествующего отчетному, в   i-м поселении</t>
  </si>
  <si>
    <t>В2i – фактический объем расходов бюджета за год, предшествующий отчетному, в i-м поселении</t>
  </si>
  <si>
    <t>Бальная оценка      (0 или 1)</t>
  </si>
  <si>
    <t>Бальная оценка           (0 или 1)</t>
  </si>
  <si>
    <t xml:space="preserve">Аi – наличие фактов использования средств не по целевому назначению </t>
  </si>
  <si>
    <t>Бальная оценка          (-1 или 0)</t>
  </si>
  <si>
    <t>Бальная оценка          (0 или 1)</t>
  </si>
  <si>
    <t>Аi – наличие МПА, устанавливающего порядок проведения и критерии оценки эффективности реализации муниципальных целевых программ</t>
  </si>
  <si>
    <t>Бальная оценка        (0 или 0,5)</t>
  </si>
  <si>
    <t>Бальная оценка           (0 или 0,5)</t>
  </si>
  <si>
    <t>Бальная оценка        (- 1 или 0)</t>
  </si>
  <si>
    <t>1. Куменское городское</t>
  </si>
  <si>
    <t>2. Нижнеивкинское городское</t>
  </si>
  <si>
    <t>3. Куменское сельское</t>
  </si>
  <si>
    <t>6. Вичевское сельское</t>
  </si>
  <si>
    <t>7. Вожгальское сельское</t>
  </si>
  <si>
    <t>8. Верхобыстрицкое сельское</t>
  </si>
  <si>
    <t>9. Березниковское сельское</t>
  </si>
  <si>
    <t>Bi – верхний предел муниципального долга, установленный решением о бюджете на соответствующий финансовый год</t>
  </si>
  <si>
    <t xml:space="preserve">Б i-фактический  объем расходов бюджета </t>
  </si>
  <si>
    <t xml:space="preserve">Дi – фактический объем доходов бюджета </t>
  </si>
  <si>
    <r>
      <t xml:space="preserve">Р 1 "Соблюдение требований статьи 92.1 Бюджетного кодекса Российской Федерации по предельному объему дефицита бюджета поселения"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период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</t>
    </r>
  </si>
  <si>
    <t>Бальная оценка            (0; 0,5; 1)</t>
  </si>
  <si>
    <t>Аi - исполнение бюджета i-го поселения за отчетный период по налоговым доходам</t>
  </si>
  <si>
    <t>Бi - первоначальный план в соответствии с решением о бюджете на отчетный год по налоговым доходам в i-м поселении</t>
  </si>
  <si>
    <t>Бальная оценка             (0 или 1)</t>
  </si>
  <si>
    <r>
      <t xml:space="preserve">Р6 "Соблюдение установленных Правительством Кировской области нормативов формирования расходов на содержание органов местного самоуправления поселений"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                         за отчетный период</t>
    </r>
  </si>
  <si>
    <t>1</t>
  </si>
  <si>
    <t>11.11.2005 №1/7</t>
  </si>
  <si>
    <t>Бальная оценка        (-2; -1; 0; 1)</t>
  </si>
  <si>
    <t>Количество баллов (за отчетный год)</t>
  </si>
  <si>
    <t>Количество баллов (за отчетный период)</t>
  </si>
  <si>
    <t>27.09.2013 №50</t>
  </si>
  <si>
    <t>08.11.2005 №1/7</t>
  </si>
  <si>
    <t>25.11.2013 №89</t>
  </si>
  <si>
    <t>09.11.2005 №1/6</t>
  </si>
  <si>
    <t>07.11.2005 №1/7</t>
  </si>
  <si>
    <t>07.11.2005 №1/8</t>
  </si>
  <si>
    <t>09.11.2005 №1/8</t>
  </si>
  <si>
    <t>10.09.2013 №37</t>
  </si>
  <si>
    <t>09.11.2005 №1/7</t>
  </si>
  <si>
    <t xml:space="preserve">4. Большеперелазское сельское  </t>
  </si>
  <si>
    <t>23.08.2013 №35</t>
  </si>
  <si>
    <t>01.11.2013 № 51</t>
  </si>
  <si>
    <t xml:space="preserve">Р37 "Размещение на официальном сайте администрации района местного бюджета и отчета о его исполнении в доступной </t>
  </si>
  <si>
    <t xml:space="preserve">Расчет целевого значения индикатора </t>
  </si>
  <si>
    <t xml:space="preserve">5. Речное сельское </t>
  </si>
  <si>
    <t>14.11.2013 №157</t>
  </si>
  <si>
    <t>09.07.2013 №60</t>
  </si>
  <si>
    <t>25.10.2012 № 1/9</t>
  </si>
  <si>
    <t>Заместитель главы администрации района,</t>
  </si>
  <si>
    <t xml:space="preserve">начальник финансового управления </t>
  </si>
  <si>
    <t>О.В. Медведкова</t>
  </si>
  <si>
    <r>
      <t xml:space="preserve">Р8 "Своевременность и качество представления бюджетной отчетности по перечню форм, входящих в состав месячной, квартальной и годовой отчетности"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</si>
  <si>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Р9 "Удельный вес расходов бюджета, формируемых в рамках программ, в общем объеме расходов бюджета поселения"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</si>
  <si>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Р10 "Своевременность и полнота использования межбюджетных трансфертов, предоставляемых бюджетам поселений"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</si>
  <si>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Р11 "Своевременность возврата остатков целевых средств, полученных и не использованных поселениями в отчетном году"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</si>
  <si>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Р12 "Выполнение значения целевого показателя "Средняя заработная плата работников", установленного соглашением о реализации мероприятий по повышению заработной платы работников муниципальных учреждений культуры, заключенным между муниципальным образованием района и Министерством культуры Кировской области"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</si>
  <si>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Р13 "Отношение показателей уточненного плана по налоговым и неналоговым доходам поселения к показателям первоначального плана"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</si>
  <si>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Р14 "Соотношение фактически поступивших в местные бюджеты налоговых и неналоговых доходов к показателям кассового плана"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</si>
  <si>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Р15 "Исполнение бюджета по налоговым доходам к первоначально утвержденному объему"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</si>
  <si>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А1.i – сумма задолженности по налоговым платежам (без учета пеней и штрафных санкций) в бюджет муниципального образования на конец отчетного периода</t>
  </si>
  <si>
    <t>В1i – сумма задолженности по налоговым платежам (без учета пеней и штрафных санкций) в бюджет муниципального образования на начало отчетного периода</t>
  </si>
  <si>
    <r>
      <t>Р18 "Динамика поступления налоговых доходов в бюджет муниципального образования"</t>
    </r>
    <r>
      <rPr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</si>
  <si>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Р17 "Динамика недоимки по налоговым платежам (без учета пеней и штрафных санкций) в бюджет муниципального образования </t>
    </r>
    <r>
      <rPr>
        <sz val="10"/>
        <color rgb="FFFF0000"/>
        <rFont val="Times New Roman"/>
        <family val="1"/>
        <charset val="204"/>
      </rPr>
      <t>за отчетный приод</t>
    </r>
  </si>
  <si>
    <r>
      <t xml:space="preserve">Р19 "Отклонение расходов бюджета в IV квартале от среднего объема расходов за I-Ш кварталы без учета расходов,
произведенных за счет целевых средств, поступивших из областного бюджета"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                                                                     </t>
    </r>
  </si>
  <si>
    <r>
      <t xml:space="preserve"> Р22 "Динамика удельного веса дебиторской задолженности к объему расходов бюджета"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</si>
  <si>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Р23 "Динамика долговой нагрузки бюджета"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</si>
  <si>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t>Бальная оценка     (0 или -0,5)</t>
  </si>
  <si>
    <r>
      <t xml:space="preserve">Р26 "Размещение в Информационном бюллетене поселения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содержание"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</si>
  <si>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Р27 "МПА, устанавливающий порядок проведения и критерии оценки эффективности реализации муниципальных целевых программ"</t>
  </si>
  <si>
    <t>Р29 "МПА, о мерах по выполнению бюджета поселения на текущий финансовый год"</t>
  </si>
  <si>
    <t>Р30 "Наличие расчетов доходной базы и бюджетных ассигнований на очередной финансовый год"</t>
  </si>
  <si>
    <t>Р31 "Наличие Реестров расходных обязательств на текущий финансовый год"</t>
  </si>
  <si>
    <t>Р32 Проведение публичных слушаний по проекту бюджета поселения</t>
  </si>
  <si>
    <t>12.11.2018 №49</t>
  </si>
  <si>
    <t>19.06.2017 №42/220</t>
  </si>
  <si>
    <t>13.11.2013 № 79</t>
  </si>
  <si>
    <r>
      <t xml:space="preserve">Р4 "Соблюдение требований статьи 111 Бюджетного кодекса Российской Федерации по предельному объему расходов на обслуживание муниципального долга                                             </t>
    </r>
    <r>
      <rPr>
        <sz val="10"/>
        <color rgb="FFFF0000"/>
        <rFont val="Times New Roman"/>
        <family val="1"/>
        <charset val="204"/>
      </rPr>
      <t xml:space="preserve">  </t>
    </r>
    <r>
      <rPr>
        <b/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</si>
  <si>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Р16 "Динамика соотношения объема налоговых и неналоговых доходов бюджета поселения и объема дотации на выравнивание бюджетной обеспеченности и объема дотации на поддержку мер по обеспечению сбалансированности"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</t>
    </r>
  </si>
  <si>
    <r>
      <t xml:space="preserve">Аi - фактический размер 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бюджета  </t>
    </r>
  </si>
  <si>
    <r>
      <t>Аi - фактический объем муниципального</t>
    </r>
    <r>
      <rPr>
        <b/>
        <sz val="10"/>
        <rFont val="Times New Roman"/>
        <family val="1"/>
        <charset val="204"/>
      </rPr>
      <t xml:space="preserve"> долга</t>
    </r>
  </si>
  <si>
    <r>
      <t xml:space="preserve">Пi – размещение в Информационном бюллетене </t>
    </r>
    <r>
      <rPr>
        <b/>
        <sz val="10"/>
        <rFont val="Times New Roman"/>
        <family val="1"/>
        <charset val="204"/>
      </rPr>
      <t>проекта местного бюджета</t>
    </r>
    <r>
      <rPr>
        <sz val="10"/>
        <rFont val="Times New Roman"/>
        <family val="1"/>
        <charset val="204"/>
      </rPr>
      <t xml:space="preserve"> (+1)</t>
    </r>
  </si>
  <si>
    <r>
      <t xml:space="preserve">Аi – наличие МПА, о мерах по выполнению бюджета </t>
    </r>
    <r>
      <rPr>
        <b/>
        <sz val="10"/>
        <rFont val="Times New Roman"/>
        <family val="1"/>
        <charset val="204"/>
      </rPr>
      <t>поселения</t>
    </r>
    <r>
      <rPr>
        <sz val="10"/>
        <rFont val="Times New Roman"/>
        <family val="1"/>
        <charset val="204"/>
      </rPr>
      <t xml:space="preserve"> на текущий финансовый год</t>
    </r>
  </si>
  <si>
    <r>
      <t xml:space="preserve">Бi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>решения</t>
    </r>
    <r>
      <rPr>
        <sz val="10"/>
        <rFont val="Times New Roman"/>
        <family val="1"/>
        <charset val="204"/>
      </rPr>
      <t xml:space="preserve"> об утверждении местного бюджета на отчетный финансовый год (+1)</t>
    </r>
  </si>
  <si>
    <r>
      <t xml:space="preserve">Оi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 xml:space="preserve"> годового отчета</t>
    </r>
    <r>
      <rPr>
        <sz val="10"/>
        <rFont val="Times New Roman"/>
        <family val="1"/>
        <charset val="204"/>
      </rPr>
      <t xml:space="preserve"> об  исполнении местного бюджета (+1)</t>
    </r>
  </si>
  <si>
    <r>
      <t xml:space="preserve">Сi – размещение в Информационном бюллетене поселения ежеквартальных сведений о ходе </t>
    </r>
    <r>
      <rPr>
        <b/>
        <sz val="10"/>
        <rFont val="Times New Roman"/>
        <family val="1"/>
        <charset val="204"/>
      </rPr>
      <t>исполнения</t>
    </r>
    <r>
      <rPr>
        <sz val="10"/>
        <rFont val="Times New Roman"/>
        <family val="1"/>
        <charset val="204"/>
      </rPr>
      <t xml:space="preserve"> местного бюджета (+1)</t>
    </r>
  </si>
  <si>
    <r>
      <t xml:space="preserve">Чi – размещение в Информационном бюллетене поселения  ежеквартальных сведений о </t>
    </r>
    <r>
      <rPr>
        <b/>
        <sz val="10"/>
        <rFont val="Times New Roman"/>
        <family val="1"/>
        <charset val="204"/>
      </rPr>
      <t>численности муниципальных служащих</t>
    </r>
    <r>
      <rPr>
        <sz val="10"/>
        <rFont val="Times New Roman"/>
        <family val="1"/>
        <charset val="204"/>
      </rPr>
      <t xml:space="preserve"> органов местного самоуправления, работников муниципальных учреждений с указанием фактических затрат на их денежное содержание (+1)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</si>
  <si>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</t>
    </r>
    <r>
      <rPr>
        <b/>
        <sz val="1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бюджета поселения на очередной финансовый год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</si>
  <si>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 xml:space="preserve">публичных слушаний по отчету об исполнении </t>
    </r>
    <r>
      <rPr>
        <sz val="10"/>
        <rFont val="Times New Roman"/>
        <family val="1"/>
        <charset val="204"/>
      </rPr>
      <t>бюджета поселения</t>
    </r>
  </si>
  <si>
    <r>
      <t xml:space="preserve">Аi- фактический объем расходов на обслуживание муниципального </t>
    </r>
    <r>
      <rPr>
        <b/>
        <sz val="10"/>
        <color indexed="8"/>
        <rFont val="Times New Roman"/>
        <family val="1"/>
        <charset val="204"/>
      </rPr>
      <t>долга</t>
    </r>
  </si>
  <si>
    <r>
      <t>Bi – фактический объем расходов, осуществляемый за счет</t>
    </r>
    <r>
      <rPr>
        <b/>
        <sz val="10"/>
        <rFont val="Times New Roman"/>
        <family val="1"/>
        <charset val="204"/>
      </rPr>
      <t xml:space="preserve"> субвенций</t>
    </r>
    <r>
      <rPr>
        <sz val="10"/>
        <rFont val="Times New Roman"/>
        <family val="1"/>
        <charset val="204"/>
      </rPr>
      <t>, предоставляемых из бюджетов другого уровня,</t>
    </r>
  </si>
  <si>
    <r>
      <t xml:space="preserve">Бi – размер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местного бюджета на конец отчетного периода i-го поселения</t>
    </r>
  </si>
  <si>
    <r>
      <t xml:space="preserve">Б i – утвержденный Правительством области </t>
    </r>
    <r>
      <rPr>
        <b/>
        <sz val="10"/>
        <rFont val="Times New Roman"/>
        <family val="1"/>
        <charset val="204"/>
      </rPr>
      <t>норматив</t>
    </r>
    <r>
      <rPr>
        <sz val="10"/>
        <rFont val="Times New Roman"/>
        <family val="1"/>
        <charset val="204"/>
      </rPr>
      <t xml:space="preserve"> формирования расходов на содержание органов местного самоуправления</t>
    </r>
  </si>
  <si>
    <r>
      <t xml:space="preserve">Аi - уточненный </t>
    </r>
    <r>
      <rPr>
        <b/>
        <sz val="10"/>
        <rFont val="Times New Roman"/>
        <family val="1"/>
        <charset val="204"/>
      </rPr>
      <t>план</t>
    </r>
    <r>
      <rPr>
        <sz val="10"/>
        <rFont val="Times New Roman"/>
        <family val="1"/>
        <charset val="204"/>
      </rPr>
      <t xml:space="preserve"> расходов на содержание органов местного самоуправления </t>
    </r>
  </si>
  <si>
    <r>
      <t xml:space="preserve">Бi - просроченная задолженность по бюджетным </t>
    </r>
    <r>
      <rPr>
        <b/>
        <sz val="10"/>
        <rFont val="Times New Roman"/>
        <family val="1"/>
        <charset val="204"/>
      </rPr>
      <t>кредитам,</t>
    </r>
    <r>
      <rPr>
        <sz val="10"/>
        <rFont val="Times New Roman"/>
        <family val="1"/>
        <charset val="204"/>
      </rPr>
      <t xml:space="preserve"> привлеченным в местный бюджет i-м поселением, на конец отчетного периода;</t>
    </r>
  </si>
  <si>
    <r>
      <t>Аi - выполнение значения целевого показателя "</t>
    </r>
    <r>
      <rPr>
        <b/>
        <sz val="10"/>
        <rFont val="Times New Roman"/>
        <family val="1"/>
        <charset val="204"/>
      </rPr>
      <t>Средняя заработная плата</t>
    </r>
    <r>
      <rPr>
        <sz val="10"/>
        <rFont val="Times New Roman"/>
        <family val="1"/>
        <charset val="204"/>
      </rPr>
      <t xml:space="preserve"> работников" в отчетном периоде</t>
    </r>
  </si>
  <si>
    <r>
      <t>Бi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 </t>
    </r>
    <r>
      <rPr>
        <sz val="10"/>
        <rFont val="Times New Roman"/>
        <family val="1"/>
        <charset val="204"/>
      </rPr>
      <t xml:space="preserve">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района, </t>
    </r>
    <r>
      <rPr>
        <b/>
        <sz val="10"/>
        <rFont val="Times New Roman"/>
        <family val="1"/>
        <charset val="204"/>
      </rPr>
      <t>на начало отчетного года</t>
    </r>
  </si>
  <si>
    <r>
      <t>Аi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 на</t>
    </r>
    <r>
      <rPr>
        <b/>
        <sz val="10"/>
        <rFont val="Times New Roman"/>
        <family val="1"/>
        <charset val="204"/>
      </rPr>
      <t xml:space="preserve"> конец отчетного периода</t>
    </r>
  </si>
  <si>
    <r>
      <t xml:space="preserve">Р20 "Динамика задолженности по </t>
    </r>
    <r>
      <rPr>
        <b/>
        <sz val="10"/>
        <rFont val="Times New Roman"/>
        <family val="1"/>
        <charset val="204"/>
      </rPr>
      <t>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муниципального района"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</si>
  <si>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Р21 "Наличие </t>
    </r>
    <r>
      <rPr>
        <b/>
        <sz val="10"/>
        <rFont val="Times New Roman"/>
        <family val="1"/>
        <charset val="204"/>
      </rPr>
      <t>просроченной кредиторской задолженности</t>
    </r>
    <r>
      <rPr>
        <sz val="10"/>
        <rFont val="Times New Roman"/>
        <family val="1"/>
        <charset val="204"/>
      </rPr>
      <t xml:space="preserve">"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</si>
  <si>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Р24 "Наличие фактов </t>
    </r>
    <r>
      <rPr>
        <b/>
        <sz val="10"/>
        <rFont val="Times New Roman"/>
        <family val="1"/>
        <charset val="204"/>
      </rPr>
      <t>использования средств не по целевому назначению</t>
    </r>
    <r>
      <rPr>
        <sz val="10"/>
        <rFont val="Times New Roman"/>
        <family val="1"/>
        <charset val="204"/>
      </rPr>
      <t xml:space="preserve">"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</si>
  <si>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А1i – объем муниципального долга </t>
    </r>
    <r>
      <rPr>
        <b/>
        <sz val="10"/>
        <rFont val="Times New Roman"/>
        <family val="1"/>
        <charset val="204"/>
      </rPr>
      <t>на конец</t>
    </r>
    <r>
      <rPr>
        <sz val="10"/>
        <rFont val="Times New Roman"/>
        <family val="1"/>
        <charset val="204"/>
      </rPr>
      <t xml:space="preserve">
 отчетного периода </t>
    </r>
    <r>
      <rPr>
        <b/>
        <sz val="10"/>
        <rFont val="Times New Roman"/>
        <family val="1"/>
        <charset val="204"/>
      </rPr>
      <t>текущего</t>
    </r>
    <r>
      <rPr>
        <sz val="10"/>
        <rFont val="Times New Roman"/>
        <family val="1"/>
        <charset val="204"/>
      </rPr>
      <t xml:space="preserve"> финансового года 
</t>
    </r>
  </si>
  <si>
    <r>
      <t xml:space="preserve">А2i – объем муниципального долга </t>
    </r>
    <r>
      <rPr>
        <b/>
        <sz val="10"/>
        <rFont val="Times New Roman"/>
        <family val="1"/>
        <charset val="204"/>
      </rPr>
      <t>на конец года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предшествующего</t>
    </r>
    <r>
      <rPr>
        <sz val="10"/>
        <rFont val="Times New Roman"/>
        <family val="1"/>
        <charset val="204"/>
      </rPr>
      <t xml:space="preserve"> отчетному</t>
    </r>
  </si>
  <si>
    <r>
      <t xml:space="preserve">Р25 "Наличие фактов </t>
    </r>
    <r>
      <rPr>
        <b/>
        <sz val="10"/>
        <rFont val="Times New Roman"/>
        <family val="1"/>
        <charset val="204"/>
      </rPr>
      <t xml:space="preserve">нарушения </t>
    </r>
    <r>
      <rPr>
        <sz val="10"/>
        <rFont val="Times New Roman"/>
        <family val="1"/>
        <charset val="204"/>
      </rPr>
      <t xml:space="preserve">организации бюджетного процесса, установленных в ходе контрольных мероприятий"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</si>
  <si>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Аi - </t>
    </r>
    <r>
      <rPr>
        <b/>
        <sz val="10"/>
        <rFont val="Times New Roman"/>
        <family val="1"/>
        <charset val="204"/>
      </rPr>
      <t>количество нарушений</t>
    </r>
    <r>
      <rPr>
        <sz val="10"/>
        <rFont val="Times New Roman"/>
        <family val="1"/>
        <charset val="204"/>
      </rPr>
      <t xml:space="preserve"> организации бюджетного процесса, установленных в ходе контрольных мероприятий</t>
    </r>
  </si>
  <si>
    <r>
      <t xml:space="preserve">В1i – сумма поступления налоговых доходов в бюджет i-го муниципального образования </t>
    </r>
    <r>
      <rPr>
        <b/>
        <sz val="10"/>
        <rFont val="Times New Roman"/>
        <family val="1"/>
        <charset val="204"/>
      </rPr>
      <t xml:space="preserve">на конец соответствующего отчетного периода предыдущего финансового года </t>
    </r>
    <r>
      <rPr>
        <sz val="10"/>
        <rFont val="Times New Roman"/>
        <family val="1"/>
        <charset val="204"/>
      </rPr>
      <t>в сопоставимых условиях</t>
    </r>
  </si>
  <si>
    <r>
      <t>А1.i – сумма поступления налоговых доходов в бюджет i-го муниципального образования</t>
    </r>
    <r>
      <rPr>
        <b/>
        <sz val="10"/>
        <rFont val="Times New Roman"/>
        <family val="1"/>
        <charset val="204"/>
      </rPr>
      <t xml:space="preserve"> на конец отчетного периода текущего</t>
    </r>
    <r>
      <rPr>
        <sz val="10"/>
        <rFont val="Times New Roman"/>
        <family val="1"/>
        <charset val="204"/>
      </rPr>
      <t xml:space="preserve"> финансового года</t>
    </r>
  </si>
  <si>
    <r>
      <t xml:space="preserve">Р28 "МПА, содержащий порядок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проекту бюджета" </t>
    </r>
  </si>
  <si>
    <t>26.12.2023 №87</t>
  </si>
  <si>
    <t>Оценка качества организации и осуществления бюджетного процесса в городских и сельских поселениях Куменского района на 01.04.2025 года</t>
  </si>
  <si>
    <t>28.12.2024 № 254</t>
  </si>
  <si>
    <t>Дата принятия бюджета на 2025 год</t>
  </si>
  <si>
    <t>09.01.2025</t>
  </si>
  <si>
    <t>22.11.2024</t>
  </si>
  <si>
    <t>26.03.2025</t>
  </si>
  <si>
    <t>03.12.2024</t>
  </si>
  <si>
    <t>08.04.2025</t>
  </si>
  <si>
    <t>20.12.2024 №68</t>
  </si>
  <si>
    <t>28.12.2024 № 48</t>
  </si>
  <si>
    <t>27.12.2024 № 97</t>
  </si>
  <si>
    <t>06.12.2024</t>
  </si>
  <si>
    <t>10.04.2025</t>
  </si>
  <si>
    <t>15.12.2024</t>
  </si>
  <si>
    <t>10.12.2024</t>
  </si>
  <si>
    <t>15.04.2025</t>
  </si>
  <si>
    <t>11.12.2024</t>
  </si>
  <si>
    <r>
      <t xml:space="preserve">Аi - размещение на </t>
    </r>
    <r>
      <rPr>
        <b/>
        <sz val="10"/>
        <rFont val="Times New Roman"/>
        <family val="1"/>
        <charset val="204"/>
      </rPr>
      <t xml:space="preserve">официальном сайте </t>
    </r>
    <r>
      <rPr>
        <sz val="10"/>
        <rFont val="Times New Roman"/>
        <family val="1"/>
        <charset val="204"/>
      </rPr>
      <t>администрации района местного бюджета и отчета о его исполнении</t>
    </r>
    <r>
      <rPr>
        <b/>
        <sz val="10"/>
        <rFont val="Times New Roman"/>
        <family val="1"/>
        <charset val="204"/>
      </rPr>
      <t xml:space="preserve"> в доступной для граждан форме</t>
    </r>
  </si>
  <si>
    <t>28.12.2024 №233</t>
  </si>
  <si>
    <t>27.12.2024 № 42</t>
  </si>
  <si>
    <t>09.01.2025 №1</t>
  </si>
  <si>
    <t>Р36 Проведение публичных слушаний по очету об исполнении бюджета поселения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</si>
</sst>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0"/>
    <numFmt numFmtId="167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8"/>
      <name val="Arial Cyr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top"/>
    </xf>
    <xf numFmtId="0" fontId="0" fillId="0" borderId="0" xfId="0" applyAlignment="1">
      <alignment horizontal="center"/>
    </xf>
    <xf numFmtId="4" fontId="0" fillId="0" borderId="0" xfId="0" applyNumberFormat="1"/>
    <xf numFmtId="167" fontId="0" fillId="0" borderId="0" xfId="0" applyNumberFormat="1"/>
    <xf numFmtId="0" fontId="6" fillId="0" borderId="0" xfId="0" applyFont="1"/>
    <xf numFmtId="164" fontId="0" fillId="0" borderId="0" xfId="0" applyNumberFormat="1"/>
    <xf numFmtId="166" fontId="0" fillId="0" borderId="0" xfId="0" applyNumberFormat="1"/>
    <xf numFmtId="2" fontId="1" fillId="0" borderId="0" xfId="0" applyNumberFormat="1" applyFont="1" applyAlignment="1">
      <alignment horizontal="center"/>
    </xf>
    <xf numFmtId="1" fontId="0" fillId="0" borderId="0" xfId="0" applyNumberFormat="1"/>
    <xf numFmtId="167" fontId="1" fillId="0" borderId="0" xfId="0" applyNumberFormat="1" applyFont="1" applyAlignment="1">
      <alignment horizontal="center"/>
    </xf>
    <xf numFmtId="0" fontId="1" fillId="0" borderId="0" xfId="0" applyFont="1"/>
    <xf numFmtId="2" fontId="3" fillId="0" borderId="0" xfId="0" applyNumberFormat="1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7" fillId="0" borderId="0" xfId="0" applyFont="1"/>
    <xf numFmtId="164" fontId="17" fillId="4" borderId="1" xfId="0" applyNumberFormat="1" applyFont="1" applyFill="1" applyBorder="1" applyAlignment="1">
      <alignment horizontal="center"/>
    </xf>
    <xf numFmtId="164" fontId="17" fillId="4" borderId="2" xfId="0" applyNumberFormat="1" applyFont="1" applyFill="1" applyBorder="1" applyAlignment="1">
      <alignment horizontal="center"/>
    </xf>
    <xf numFmtId="0" fontId="17" fillId="4" borderId="0" xfId="0" applyFont="1" applyFill="1"/>
    <xf numFmtId="0" fontId="16" fillId="0" borderId="0" xfId="0" applyFont="1"/>
    <xf numFmtId="0" fontId="3" fillId="3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7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7" fontId="2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167" fontId="11" fillId="0" borderId="0" xfId="0" applyNumberFormat="1" applyFont="1"/>
    <xf numFmtId="0" fontId="16" fillId="5" borderId="1" xfId="0" applyFont="1" applyFill="1" applyBorder="1" applyAlignment="1">
      <alignment horizontal="center"/>
    </xf>
    <xf numFmtId="1" fontId="16" fillId="5" borderId="2" xfId="0" applyNumberFormat="1" applyFont="1" applyFill="1" applyBorder="1" applyAlignment="1">
      <alignment horizontal="center"/>
    </xf>
    <xf numFmtId="0" fontId="0" fillId="4" borderId="0" xfId="0" applyFill="1"/>
    <xf numFmtId="0" fontId="16" fillId="6" borderId="1" xfId="0" applyFont="1" applyFill="1" applyBorder="1" applyAlignment="1">
      <alignment horizontal="center"/>
    </xf>
    <xf numFmtId="167" fontId="16" fillId="6" borderId="2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164" fontId="17" fillId="4" borderId="5" xfId="0" applyNumberFormat="1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167" fontId="16" fillId="6" borderId="1" xfId="0" applyNumberFormat="1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center"/>
    </xf>
    <xf numFmtId="4" fontId="16" fillId="6" borderId="1" xfId="0" applyNumberFormat="1" applyFont="1" applyFill="1" applyBorder="1" applyAlignment="1">
      <alignment horizontal="center"/>
    </xf>
    <xf numFmtId="167" fontId="2" fillId="4" borderId="4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167" fontId="16" fillId="7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49" fontId="16" fillId="6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2" fontId="12" fillId="4" borderId="0" xfId="0" applyNumberFormat="1" applyFont="1" applyFill="1" applyProtection="1"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13" fillId="4" borderId="0" xfId="0" applyFont="1" applyFill="1" applyProtection="1">
      <protection locked="0"/>
    </xf>
    <xf numFmtId="0" fontId="12" fillId="4" borderId="0" xfId="0" applyFont="1" applyFill="1" applyProtection="1">
      <protection locked="0"/>
    </xf>
    <xf numFmtId="167" fontId="12" fillId="4" borderId="0" xfId="0" applyNumberFormat="1" applyFont="1" applyFill="1" applyProtection="1">
      <protection locked="0"/>
    </xf>
    <xf numFmtId="164" fontId="12" fillId="4" borderId="0" xfId="0" applyNumberFormat="1" applyFont="1" applyFill="1" applyProtection="1">
      <protection locked="0"/>
    </xf>
    <xf numFmtId="166" fontId="12" fillId="4" borderId="0" xfId="0" applyNumberFormat="1" applyFont="1" applyFill="1" applyProtection="1">
      <protection locked="0"/>
    </xf>
    <xf numFmtId="1" fontId="12" fillId="4" borderId="0" xfId="0" applyNumberFormat="1" applyFont="1" applyFill="1" applyProtection="1">
      <protection locked="0"/>
    </xf>
    <xf numFmtId="0" fontId="3" fillId="4" borderId="0" xfId="0" applyFont="1" applyFill="1" applyProtection="1">
      <protection locked="0"/>
    </xf>
    <xf numFmtId="167" fontId="14" fillId="4" borderId="7" xfId="0" applyNumberFormat="1" applyFont="1" applyFill="1" applyBorder="1" applyProtection="1">
      <protection locked="0"/>
    </xf>
    <xf numFmtId="167" fontId="14" fillId="4" borderId="8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14" fontId="17" fillId="0" borderId="1" xfId="0" applyNumberFormat="1" applyFont="1" applyBorder="1" applyAlignment="1">
      <alignment horizontal="center" wrapText="1"/>
    </xf>
    <xf numFmtId="1" fontId="1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7" fillId="0" borderId="1" xfId="0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14" fontId="17" fillId="4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textRotation="18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textRotation="180" wrapText="1"/>
    </xf>
    <xf numFmtId="0" fontId="15" fillId="0" borderId="1" xfId="0" applyFont="1" applyBorder="1" applyAlignment="1">
      <alignment horizontal="center" vertical="top" textRotation="180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48"/>
  <sheetViews>
    <sheetView tabSelected="1" view="pageBreakPreview" zoomScale="90" zoomScaleNormal="75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J3" sqref="EJ3"/>
    </sheetView>
  </sheetViews>
  <sheetFormatPr defaultRowHeight="12.75" x14ac:dyDescent="0.2"/>
  <cols>
    <col min="1" max="1" width="30.140625" style="12" customWidth="1"/>
    <col min="2" max="2" width="12.7109375" customWidth="1"/>
    <col min="3" max="3" width="13.140625" customWidth="1"/>
    <col min="4" max="4" width="13.7109375" customWidth="1"/>
    <col min="5" max="5" width="11.7109375" style="5" customWidth="1"/>
    <col min="6" max="6" width="12.42578125" style="1" customWidth="1"/>
    <col min="7" max="7" width="11" style="3" customWidth="1"/>
    <col min="8" max="8" width="10.7109375" customWidth="1"/>
    <col min="9" max="9" width="12.5703125" customWidth="1"/>
    <col min="10" max="10" width="13.5703125" style="5" customWidth="1"/>
    <col min="11" max="11" width="12.42578125" style="3" customWidth="1"/>
    <col min="12" max="12" width="10.7109375" style="11" customWidth="1"/>
    <col min="13" max="13" width="11.28515625" style="3" customWidth="1"/>
    <col min="14" max="14" width="10.140625" style="3" customWidth="1"/>
    <col min="15" max="15" width="6.5703125" customWidth="1"/>
    <col min="16" max="16" width="7.85546875" customWidth="1"/>
    <col min="17" max="17" width="11" style="5" customWidth="1"/>
    <col min="18" max="18" width="11" style="1" customWidth="1"/>
    <col min="19" max="19" width="9.28515625" style="3" customWidth="1"/>
    <col min="20" max="20" width="9" style="6" customWidth="1"/>
    <col min="21" max="21" width="12.42578125" customWidth="1"/>
    <col min="22" max="22" width="12.85546875" customWidth="1"/>
    <col min="23" max="23" width="10" style="5" customWidth="1"/>
    <col min="24" max="24" width="9" customWidth="1"/>
    <col min="25" max="25" width="8.7109375" style="5" customWidth="1"/>
    <col min="26" max="26" width="10.28515625" style="12" customWidth="1"/>
    <col min="27" max="27" width="12.42578125" style="7" customWidth="1"/>
    <col min="28" max="28" width="12" customWidth="1"/>
    <col min="29" max="29" width="11" style="5" customWidth="1"/>
    <col min="30" max="30" width="10.85546875" style="8" customWidth="1"/>
    <col min="31" max="31" width="9.42578125" style="3" customWidth="1"/>
    <col min="32" max="32" width="10.5703125" customWidth="1"/>
    <col min="33" max="33" width="11.85546875" customWidth="1"/>
    <col min="34" max="34" width="11" style="5" customWidth="1"/>
    <col min="35" max="35" width="11.42578125" customWidth="1"/>
    <col min="37" max="37" width="13.42578125" customWidth="1"/>
    <col min="38" max="38" width="7.140625" customWidth="1"/>
    <col min="39" max="39" width="7" customWidth="1"/>
    <col min="40" max="40" width="11.7109375" customWidth="1"/>
    <col min="41" max="41" width="11.28515625" customWidth="1"/>
    <col min="42" max="42" width="10.42578125" customWidth="1"/>
    <col min="43" max="43" width="13.42578125" customWidth="1"/>
    <col min="44" max="44" width="16.28515625" customWidth="1"/>
    <col min="45" max="45" width="11.5703125" style="5" customWidth="1"/>
    <col min="46" max="46" width="9.42578125" customWidth="1"/>
    <col min="47" max="47" width="10" customWidth="1"/>
    <col min="48" max="50" width="9.42578125" customWidth="1"/>
    <col min="51" max="51" width="12.140625" customWidth="1"/>
    <col min="52" max="52" width="9.42578125" customWidth="1"/>
    <col min="53" max="53" width="13.140625" customWidth="1"/>
    <col min="54" max="54" width="14.28515625" customWidth="1"/>
    <col min="55" max="55" width="11.7109375" style="5" customWidth="1"/>
    <col min="56" max="56" width="11" style="3" customWidth="1"/>
    <col min="57" max="57" width="12.85546875" customWidth="1"/>
    <col min="58" max="58" width="13.140625" style="3" customWidth="1"/>
    <col min="59" max="59" width="11.5703125" style="5" customWidth="1"/>
    <col min="61" max="61" width="12.28515625" customWidth="1"/>
    <col min="62" max="62" width="13.42578125" customWidth="1"/>
    <col min="63" max="63" width="11.85546875" customWidth="1"/>
    <col min="64" max="77" width="11.140625" customWidth="1"/>
    <col min="78" max="78" width="8.5703125" customWidth="1"/>
    <col min="79" max="79" width="14.5703125" customWidth="1"/>
    <col min="80" max="80" width="14.42578125" customWidth="1"/>
    <col min="81" max="81" width="14" style="5" customWidth="1"/>
    <col min="82" max="82" width="13.5703125" style="3" customWidth="1"/>
    <col min="83" max="83" width="10.85546875" style="3" customWidth="1"/>
    <col min="84" max="84" width="10.28515625" style="3" customWidth="1"/>
    <col min="85" max="85" width="16.140625" style="3" customWidth="1"/>
    <col min="86" max="86" width="17.28515625" style="3" customWidth="1"/>
    <col min="87" max="87" width="8.7109375" style="3" customWidth="1"/>
    <col min="88" max="88" width="11.5703125" style="3" customWidth="1"/>
    <col min="89" max="89" width="9.28515625" style="3" customWidth="1"/>
    <col min="90" max="90" width="8.42578125" customWidth="1"/>
    <col min="91" max="91" width="9.28515625" customWidth="1"/>
    <col min="92" max="92" width="12" customWidth="1"/>
    <col min="93" max="93" width="11.85546875" customWidth="1"/>
    <col min="94" max="94" width="12.7109375" customWidth="1"/>
    <col min="95" max="95" width="11.7109375" style="3" customWidth="1"/>
    <col min="96" max="96" width="11.28515625" style="3" customWidth="1"/>
    <col min="97" max="97" width="9.85546875" style="3" customWidth="1"/>
    <col min="98" max="98" width="11" customWidth="1"/>
    <col min="99" max="99" width="14" style="7" customWidth="1"/>
    <col min="100" max="100" width="11.85546875" style="7" customWidth="1"/>
    <col min="101" max="101" width="13.7109375" style="7" customWidth="1"/>
    <col min="102" max="102" width="10.7109375" style="5" customWidth="1"/>
    <col min="103" max="103" width="8.42578125" customWidth="1"/>
    <col min="104" max="104" width="8" style="10" customWidth="1"/>
    <col min="105" max="105" width="10.85546875" customWidth="1"/>
    <col min="106" max="106" width="9" customWidth="1"/>
    <col min="107" max="107" width="11.28515625" customWidth="1"/>
    <col min="108" max="108" width="12.42578125" customWidth="1"/>
    <col min="109" max="109" width="13.7109375" customWidth="1"/>
    <col min="110" max="110" width="12" customWidth="1"/>
    <col min="111" max="111" width="10.5703125" customWidth="1"/>
    <col min="112" max="112" width="13.28515625" customWidth="1"/>
    <col min="113" max="113" width="11" customWidth="1"/>
    <col min="114" max="114" width="11.140625" customWidth="1"/>
    <col min="115" max="115" width="17.85546875" customWidth="1"/>
    <col min="116" max="116" width="10.140625" customWidth="1"/>
    <col min="117" max="117" width="19.28515625" customWidth="1"/>
    <col min="118" max="118" width="11.140625" customWidth="1"/>
    <col min="119" max="119" width="17.28515625" customWidth="1"/>
    <col min="120" max="120" width="10.28515625" customWidth="1"/>
    <col min="121" max="121" width="10" customWidth="1"/>
    <col min="122" max="122" width="9.42578125" customWidth="1"/>
    <col min="123" max="124" width="15.28515625" customWidth="1"/>
    <col min="125" max="125" width="10.28515625" customWidth="1"/>
    <col min="126" max="126" width="13.5703125" customWidth="1"/>
    <col min="127" max="127" width="8.7109375" bestFit="1" customWidth="1"/>
    <col min="128" max="128" width="11.5703125" customWidth="1"/>
    <col min="130" max="130" width="12.28515625" customWidth="1"/>
    <col min="132" max="132" width="5.7109375" customWidth="1"/>
    <col min="133" max="133" width="4.28515625" customWidth="1"/>
    <col min="134" max="134" width="10.140625" hidden="1" customWidth="1"/>
    <col min="135" max="135" width="9.140625" customWidth="1"/>
  </cols>
  <sheetData>
    <row r="1" spans="1:142" s="72" customFormat="1" ht="37.5" customHeight="1" x14ac:dyDescent="0.3">
      <c r="A1" s="73"/>
      <c r="B1" s="74" t="s">
        <v>164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64"/>
      <c r="S1" s="65"/>
      <c r="T1" s="66"/>
      <c r="U1" s="67"/>
      <c r="V1" s="67"/>
      <c r="W1" s="68"/>
      <c r="X1" s="67"/>
      <c r="Y1" s="68"/>
      <c r="Z1" s="67"/>
      <c r="AA1" s="69"/>
      <c r="AB1" s="67"/>
      <c r="AC1" s="68"/>
      <c r="AD1" s="70"/>
      <c r="AE1" s="65"/>
      <c r="AF1" s="67"/>
      <c r="AG1" s="67"/>
      <c r="AH1" s="68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8"/>
      <c r="AT1" s="67"/>
      <c r="AU1" s="67"/>
      <c r="AV1" s="67"/>
      <c r="AW1" s="67"/>
      <c r="AX1" s="67"/>
      <c r="AY1" s="67"/>
      <c r="AZ1" s="67"/>
      <c r="BA1" s="67"/>
      <c r="BB1" s="67"/>
      <c r="BC1" s="68"/>
      <c r="BD1" s="65"/>
      <c r="BE1" s="67"/>
      <c r="BF1" s="65"/>
      <c r="BG1" s="68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8"/>
      <c r="CD1" s="65"/>
      <c r="CE1" s="65"/>
      <c r="CF1" s="65"/>
      <c r="CG1" s="65"/>
      <c r="CH1" s="65"/>
      <c r="CI1" s="65"/>
      <c r="CJ1" s="65"/>
      <c r="CK1" s="65"/>
      <c r="CL1" s="67"/>
      <c r="CM1" s="67"/>
      <c r="CN1" s="67"/>
      <c r="CO1" s="67"/>
      <c r="CP1" s="67"/>
      <c r="CQ1" s="65"/>
      <c r="CR1" s="65"/>
      <c r="CS1" s="65"/>
      <c r="CT1" s="67"/>
      <c r="CU1" s="69"/>
      <c r="CV1" s="69"/>
      <c r="CW1" s="69"/>
      <c r="CX1" s="68"/>
      <c r="CY1" s="67"/>
      <c r="CZ1" s="71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</row>
    <row r="2" spans="1:142" s="2" customFormat="1" ht="195" customHeight="1" x14ac:dyDescent="0.2">
      <c r="A2" s="90" t="s">
        <v>0</v>
      </c>
      <c r="B2" s="87" t="s">
        <v>75</v>
      </c>
      <c r="C2" s="87"/>
      <c r="D2" s="87"/>
      <c r="E2" s="87"/>
      <c r="F2" s="87"/>
      <c r="G2" s="87"/>
      <c r="H2" s="87" t="s">
        <v>28</v>
      </c>
      <c r="I2" s="87"/>
      <c r="J2" s="87"/>
      <c r="K2" s="87"/>
      <c r="L2" s="87"/>
      <c r="M2" s="87"/>
      <c r="N2" s="87"/>
      <c r="O2" s="83" t="s">
        <v>31</v>
      </c>
      <c r="P2" s="84"/>
      <c r="Q2" s="84"/>
      <c r="R2" s="84"/>
      <c r="S2" s="85"/>
      <c r="T2" s="87" t="s">
        <v>132</v>
      </c>
      <c r="U2" s="87"/>
      <c r="V2" s="87"/>
      <c r="W2" s="87"/>
      <c r="X2" s="87"/>
      <c r="Y2" s="87"/>
      <c r="Z2" s="87" t="s">
        <v>29</v>
      </c>
      <c r="AA2" s="87"/>
      <c r="AB2" s="87"/>
      <c r="AC2" s="87"/>
      <c r="AD2" s="87"/>
      <c r="AE2" s="87"/>
      <c r="AF2" s="83" t="s">
        <v>80</v>
      </c>
      <c r="AG2" s="84"/>
      <c r="AH2" s="84"/>
      <c r="AI2" s="84"/>
      <c r="AJ2" s="85"/>
      <c r="AK2" s="83" t="s">
        <v>32</v>
      </c>
      <c r="AL2" s="84"/>
      <c r="AM2" s="84"/>
      <c r="AN2" s="85"/>
      <c r="AO2" s="83" t="s">
        <v>107</v>
      </c>
      <c r="AP2" s="85"/>
      <c r="AQ2" s="83" t="s">
        <v>108</v>
      </c>
      <c r="AR2" s="84"/>
      <c r="AS2" s="84"/>
      <c r="AT2" s="85"/>
      <c r="AU2" s="83" t="s">
        <v>109</v>
      </c>
      <c r="AV2" s="85"/>
      <c r="AW2" s="83" t="s">
        <v>110</v>
      </c>
      <c r="AX2" s="85"/>
      <c r="AY2" s="83" t="s">
        <v>111</v>
      </c>
      <c r="AZ2" s="85"/>
      <c r="BA2" s="87" t="s">
        <v>112</v>
      </c>
      <c r="BB2" s="87"/>
      <c r="BC2" s="87"/>
      <c r="BD2" s="87"/>
      <c r="BE2" s="87" t="s">
        <v>113</v>
      </c>
      <c r="BF2" s="87"/>
      <c r="BG2" s="87"/>
      <c r="BH2" s="87"/>
      <c r="BI2" s="83" t="s">
        <v>114</v>
      </c>
      <c r="BJ2" s="84"/>
      <c r="BK2" s="84"/>
      <c r="BL2" s="84"/>
      <c r="BM2" s="87" t="s">
        <v>133</v>
      </c>
      <c r="BN2" s="87"/>
      <c r="BO2" s="87"/>
      <c r="BP2" s="87"/>
      <c r="BQ2" s="87"/>
      <c r="BR2" s="87"/>
      <c r="BS2" s="83" t="s">
        <v>118</v>
      </c>
      <c r="BT2" s="84"/>
      <c r="BU2" s="84"/>
      <c r="BV2" s="85"/>
      <c r="BW2" s="83" t="s">
        <v>117</v>
      </c>
      <c r="BX2" s="84"/>
      <c r="BY2" s="84"/>
      <c r="BZ2" s="85"/>
      <c r="CA2" s="87" t="s">
        <v>119</v>
      </c>
      <c r="CB2" s="87"/>
      <c r="CC2" s="87"/>
      <c r="CD2" s="87"/>
      <c r="CE2" s="87"/>
      <c r="CF2" s="87"/>
      <c r="CG2" s="83" t="s">
        <v>153</v>
      </c>
      <c r="CH2" s="84"/>
      <c r="CI2" s="84"/>
      <c r="CJ2" s="84"/>
      <c r="CK2" s="85"/>
      <c r="CL2" s="87" t="s">
        <v>154</v>
      </c>
      <c r="CM2" s="87"/>
      <c r="CN2" s="83" t="s">
        <v>120</v>
      </c>
      <c r="CO2" s="84"/>
      <c r="CP2" s="84"/>
      <c r="CQ2" s="84"/>
      <c r="CR2" s="84"/>
      <c r="CS2" s="85"/>
      <c r="CT2" s="83" t="s">
        <v>121</v>
      </c>
      <c r="CU2" s="84"/>
      <c r="CV2" s="84"/>
      <c r="CW2" s="84"/>
      <c r="CX2" s="84"/>
      <c r="CY2" s="85"/>
      <c r="CZ2" s="83" t="s">
        <v>155</v>
      </c>
      <c r="DA2" s="85"/>
      <c r="DB2" s="83" t="s">
        <v>158</v>
      </c>
      <c r="DC2" s="84"/>
      <c r="DD2" s="83" t="s">
        <v>123</v>
      </c>
      <c r="DE2" s="84"/>
      <c r="DF2" s="84"/>
      <c r="DG2" s="84"/>
      <c r="DH2" s="84"/>
      <c r="DI2" s="84"/>
      <c r="DJ2" s="85"/>
      <c r="DK2" s="83" t="s">
        <v>124</v>
      </c>
      <c r="DL2" s="85"/>
      <c r="DM2" s="83" t="s">
        <v>162</v>
      </c>
      <c r="DN2" s="85"/>
      <c r="DO2" s="83" t="s">
        <v>125</v>
      </c>
      <c r="DP2" s="85"/>
      <c r="DQ2" s="83" t="s">
        <v>126</v>
      </c>
      <c r="DR2" s="85"/>
      <c r="DS2" s="83" t="s">
        <v>127</v>
      </c>
      <c r="DT2" s="84"/>
      <c r="DU2" s="85"/>
      <c r="DV2" s="87" t="s">
        <v>128</v>
      </c>
      <c r="DW2" s="87"/>
      <c r="DX2" s="87" t="s">
        <v>185</v>
      </c>
      <c r="DY2" s="87"/>
      <c r="DZ2" s="83" t="s">
        <v>98</v>
      </c>
      <c r="EA2" s="85"/>
      <c r="EB2" s="88" t="s">
        <v>24</v>
      </c>
      <c r="EC2" s="86" t="s">
        <v>25</v>
      </c>
      <c r="ED2" s="89" t="s">
        <v>84</v>
      </c>
      <c r="EE2" s="86" t="s">
        <v>85</v>
      </c>
    </row>
    <row r="3" spans="1:142" s="2" customFormat="1" ht="329.25" customHeight="1" x14ac:dyDescent="0.2">
      <c r="A3" s="91"/>
      <c r="B3" s="22" t="s">
        <v>134</v>
      </c>
      <c r="C3" s="22" t="s">
        <v>74</v>
      </c>
      <c r="D3" s="22" t="s">
        <v>3</v>
      </c>
      <c r="E3" s="24" t="s">
        <v>1</v>
      </c>
      <c r="F3" s="23" t="s">
        <v>6</v>
      </c>
      <c r="G3" s="22" t="s">
        <v>36</v>
      </c>
      <c r="H3" s="22" t="s">
        <v>135</v>
      </c>
      <c r="I3" s="22" t="s">
        <v>23</v>
      </c>
      <c r="J3" s="24" t="s">
        <v>4</v>
      </c>
      <c r="K3" s="22" t="s">
        <v>5</v>
      </c>
      <c r="L3" s="24" t="s">
        <v>1</v>
      </c>
      <c r="M3" s="22" t="s">
        <v>6</v>
      </c>
      <c r="N3" s="22" t="s">
        <v>36</v>
      </c>
      <c r="O3" s="25" t="s">
        <v>12</v>
      </c>
      <c r="P3" s="25" t="s">
        <v>72</v>
      </c>
      <c r="Q3" s="26" t="s">
        <v>1</v>
      </c>
      <c r="R3" s="27" t="s">
        <v>6</v>
      </c>
      <c r="S3" s="22" t="s">
        <v>36</v>
      </c>
      <c r="T3" s="28" t="s">
        <v>144</v>
      </c>
      <c r="U3" s="25" t="s">
        <v>73</v>
      </c>
      <c r="V3" s="25" t="s">
        <v>145</v>
      </c>
      <c r="W3" s="26" t="s">
        <v>1</v>
      </c>
      <c r="X3" s="25" t="s">
        <v>6</v>
      </c>
      <c r="Y3" s="22" t="s">
        <v>36</v>
      </c>
      <c r="Z3" s="25" t="s">
        <v>30</v>
      </c>
      <c r="AA3" s="29" t="s">
        <v>146</v>
      </c>
      <c r="AB3" s="25" t="s">
        <v>20</v>
      </c>
      <c r="AC3" s="24" t="s">
        <v>1</v>
      </c>
      <c r="AD3" s="22" t="s">
        <v>6</v>
      </c>
      <c r="AE3" s="22" t="s">
        <v>36</v>
      </c>
      <c r="AF3" s="25" t="s">
        <v>148</v>
      </c>
      <c r="AG3" s="25" t="s">
        <v>147</v>
      </c>
      <c r="AH3" s="24" t="s">
        <v>1</v>
      </c>
      <c r="AI3" s="22" t="s">
        <v>6</v>
      </c>
      <c r="AJ3" s="22" t="s">
        <v>36</v>
      </c>
      <c r="AK3" s="25" t="s">
        <v>149</v>
      </c>
      <c r="AL3" s="25" t="s">
        <v>1</v>
      </c>
      <c r="AM3" s="22" t="s">
        <v>6</v>
      </c>
      <c r="AN3" s="25" t="s">
        <v>13</v>
      </c>
      <c r="AO3" s="26" t="s">
        <v>33</v>
      </c>
      <c r="AP3" s="26" t="s">
        <v>35</v>
      </c>
      <c r="AQ3" s="25" t="s">
        <v>27</v>
      </c>
      <c r="AR3" s="25" t="s">
        <v>34</v>
      </c>
      <c r="AS3" s="26" t="s">
        <v>1</v>
      </c>
      <c r="AT3" s="26" t="s">
        <v>37</v>
      </c>
      <c r="AU3" s="26" t="s">
        <v>41</v>
      </c>
      <c r="AV3" s="26" t="s">
        <v>38</v>
      </c>
      <c r="AW3" s="26" t="s">
        <v>42</v>
      </c>
      <c r="AX3" s="26" t="s">
        <v>38</v>
      </c>
      <c r="AY3" s="26" t="s">
        <v>150</v>
      </c>
      <c r="AZ3" s="53" t="s">
        <v>39</v>
      </c>
      <c r="BA3" s="25" t="s">
        <v>15</v>
      </c>
      <c r="BB3" s="25" t="s">
        <v>16</v>
      </c>
      <c r="BC3" s="26" t="s">
        <v>1</v>
      </c>
      <c r="BD3" s="25" t="s">
        <v>76</v>
      </c>
      <c r="BE3" s="22" t="s">
        <v>17</v>
      </c>
      <c r="BF3" s="22" t="s">
        <v>14</v>
      </c>
      <c r="BG3" s="26" t="s">
        <v>99</v>
      </c>
      <c r="BH3" s="25" t="s">
        <v>40</v>
      </c>
      <c r="BI3" s="25" t="s">
        <v>77</v>
      </c>
      <c r="BJ3" s="25" t="s">
        <v>78</v>
      </c>
      <c r="BK3" s="25" t="s">
        <v>1</v>
      </c>
      <c r="BL3" s="22" t="s">
        <v>64</v>
      </c>
      <c r="BM3" s="25" t="s">
        <v>21</v>
      </c>
      <c r="BN3" s="25" t="s">
        <v>43</v>
      </c>
      <c r="BO3" s="25" t="s">
        <v>44</v>
      </c>
      <c r="BP3" s="25" t="s">
        <v>45</v>
      </c>
      <c r="BQ3" s="26" t="s">
        <v>1</v>
      </c>
      <c r="BR3" s="31" t="s">
        <v>40</v>
      </c>
      <c r="BS3" s="25" t="s">
        <v>115</v>
      </c>
      <c r="BT3" s="25" t="s">
        <v>116</v>
      </c>
      <c r="BU3" s="26" t="s">
        <v>1</v>
      </c>
      <c r="BV3" s="31" t="s">
        <v>40</v>
      </c>
      <c r="BW3" s="25" t="s">
        <v>161</v>
      </c>
      <c r="BX3" s="25" t="s">
        <v>160</v>
      </c>
      <c r="BY3" s="26" t="s">
        <v>1</v>
      </c>
      <c r="BZ3" s="31" t="s">
        <v>35</v>
      </c>
      <c r="CA3" s="25" t="s">
        <v>46</v>
      </c>
      <c r="CB3" s="25" t="s">
        <v>47</v>
      </c>
      <c r="CC3" s="26" t="s">
        <v>48</v>
      </c>
      <c r="CD3" s="25" t="s">
        <v>49</v>
      </c>
      <c r="CE3" s="25" t="s">
        <v>1</v>
      </c>
      <c r="CF3" s="25" t="s">
        <v>50</v>
      </c>
      <c r="CG3" s="25" t="s">
        <v>152</v>
      </c>
      <c r="CH3" s="25" t="s">
        <v>151</v>
      </c>
      <c r="CI3" s="25" t="s">
        <v>1</v>
      </c>
      <c r="CJ3" s="25" t="s">
        <v>1</v>
      </c>
      <c r="CK3" s="25" t="s">
        <v>83</v>
      </c>
      <c r="CL3" s="25" t="s">
        <v>51</v>
      </c>
      <c r="CM3" s="25" t="s">
        <v>39</v>
      </c>
      <c r="CN3" s="25" t="s">
        <v>52</v>
      </c>
      <c r="CO3" s="25" t="s">
        <v>53</v>
      </c>
      <c r="CP3" s="25" t="s">
        <v>54</v>
      </c>
      <c r="CQ3" s="25" t="s">
        <v>55</v>
      </c>
      <c r="CR3" s="25" t="s">
        <v>1</v>
      </c>
      <c r="CS3" s="25" t="s">
        <v>56</v>
      </c>
      <c r="CT3" s="25" t="s">
        <v>156</v>
      </c>
      <c r="CU3" s="29" t="s">
        <v>18</v>
      </c>
      <c r="CV3" s="29" t="s">
        <v>157</v>
      </c>
      <c r="CW3" s="29" t="s">
        <v>19</v>
      </c>
      <c r="CX3" s="26" t="s">
        <v>1</v>
      </c>
      <c r="CY3" s="25" t="s">
        <v>57</v>
      </c>
      <c r="CZ3" s="30" t="s">
        <v>58</v>
      </c>
      <c r="DA3" s="25" t="s">
        <v>59</v>
      </c>
      <c r="DB3" s="25" t="s">
        <v>159</v>
      </c>
      <c r="DC3" s="25" t="s">
        <v>122</v>
      </c>
      <c r="DD3" s="54" t="s">
        <v>136</v>
      </c>
      <c r="DE3" s="54" t="s">
        <v>138</v>
      </c>
      <c r="DF3" s="54" t="s">
        <v>139</v>
      </c>
      <c r="DG3" s="54" t="s">
        <v>140</v>
      </c>
      <c r="DH3" s="54" t="s">
        <v>141</v>
      </c>
      <c r="DI3" s="25" t="s">
        <v>1</v>
      </c>
      <c r="DJ3" s="25" t="s">
        <v>60</v>
      </c>
      <c r="DK3" s="54" t="s">
        <v>61</v>
      </c>
      <c r="DL3" s="25" t="s">
        <v>62</v>
      </c>
      <c r="DM3" s="54" t="s">
        <v>2</v>
      </c>
      <c r="DN3" s="25" t="s">
        <v>63</v>
      </c>
      <c r="DO3" s="54" t="s">
        <v>137</v>
      </c>
      <c r="DP3" s="25" t="s">
        <v>62</v>
      </c>
      <c r="DQ3" s="25" t="s">
        <v>26</v>
      </c>
      <c r="DR3" s="25" t="s">
        <v>62</v>
      </c>
      <c r="DS3" s="25" t="s">
        <v>166</v>
      </c>
      <c r="DT3" s="54" t="s">
        <v>22</v>
      </c>
      <c r="DU3" s="25" t="s">
        <v>62</v>
      </c>
      <c r="DV3" s="54" t="s">
        <v>142</v>
      </c>
      <c r="DW3" s="25" t="s">
        <v>79</v>
      </c>
      <c r="DX3" s="54" t="s">
        <v>143</v>
      </c>
      <c r="DY3" s="25" t="s">
        <v>36</v>
      </c>
      <c r="DZ3" s="25" t="s">
        <v>181</v>
      </c>
      <c r="EA3" s="25" t="s">
        <v>36</v>
      </c>
      <c r="EB3" s="88"/>
      <c r="EC3" s="86"/>
      <c r="ED3" s="89"/>
      <c r="EE3" s="86"/>
    </row>
    <row r="4" spans="1:142" s="16" customFormat="1" ht="21" customHeight="1" x14ac:dyDescent="0.25">
      <c r="A4" s="93" t="s">
        <v>65</v>
      </c>
      <c r="B4" s="17">
        <v>1148.9000000000001</v>
      </c>
      <c r="C4" s="17">
        <v>5189.2</v>
      </c>
      <c r="D4" s="17">
        <v>1976.3</v>
      </c>
      <c r="E4" s="41">
        <f>(B4)/(C4-D4)</f>
        <v>0.35758971645553866</v>
      </c>
      <c r="F4" s="40" t="s">
        <v>7</v>
      </c>
      <c r="G4" s="38">
        <f>IF(E4&lt;=0.05,1,0)</f>
        <v>0</v>
      </c>
      <c r="H4" s="17">
        <v>0</v>
      </c>
      <c r="I4" s="17">
        <v>32297.9</v>
      </c>
      <c r="J4" s="17">
        <v>10568.8</v>
      </c>
      <c r="K4" s="17">
        <v>0</v>
      </c>
      <c r="L4" s="50">
        <f t="shared" ref="L4:L12" si="0">H4/(I4-J4-K4)</f>
        <v>0</v>
      </c>
      <c r="M4" s="40" t="s">
        <v>10</v>
      </c>
      <c r="N4" s="37">
        <f>IF(L4&lt;=0.5,1,0)</f>
        <v>1</v>
      </c>
      <c r="O4" s="15"/>
      <c r="P4" s="15"/>
      <c r="Q4" s="50">
        <v>0</v>
      </c>
      <c r="R4" s="40" t="s">
        <v>11</v>
      </c>
      <c r="S4" s="37">
        <f>IF(O4&lt;=1,1,0)</f>
        <v>1</v>
      </c>
      <c r="T4" s="17">
        <v>0</v>
      </c>
      <c r="U4" s="18">
        <v>6338.1</v>
      </c>
      <c r="V4" s="17">
        <v>3.6</v>
      </c>
      <c r="W4" s="50">
        <f t="shared" ref="W4:W12" si="1">T4/(U4-V4)</f>
        <v>0</v>
      </c>
      <c r="X4" s="40" t="s">
        <v>9</v>
      </c>
      <c r="Y4" s="37">
        <f t="shared" ref="Y4:Y12" si="2">IF(W4&lt;=0.15,1,0)</f>
        <v>1</v>
      </c>
      <c r="Z4" s="15">
        <v>0</v>
      </c>
      <c r="AA4" s="17">
        <f>B4</f>
        <v>1148.9000000000001</v>
      </c>
      <c r="AB4" s="15">
        <v>0</v>
      </c>
      <c r="AC4" s="50">
        <v>0</v>
      </c>
      <c r="AD4" s="40" t="s">
        <v>11</v>
      </c>
      <c r="AE4" s="37">
        <f t="shared" ref="AE4:AE12" si="3">IF(Z4&lt;=(AA4+AB4),1,0)</f>
        <v>1</v>
      </c>
      <c r="AF4" s="17">
        <v>6146.1</v>
      </c>
      <c r="AG4" s="17">
        <v>0</v>
      </c>
      <c r="AH4" s="50" t="e">
        <f t="shared" ref="AH4:AH12" si="4">AF4/AG4</f>
        <v>#DIV/0!</v>
      </c>
      <c r="AI4" s="40" t="s">
        <v>11</v>
      </c>
      <c r="AJ4" s="37">
        <v>1</v>
      </c>
      <c r="AK4" s="17">
        <v>0</v>
      </c>
      <c r="AL4" s="40">
        <f>AK4</f>
        <v>0</v>
      </c>
      <c r="AM4" s="40">
        <v>0</v>
      </c>
      <c r="AN4" s="37">
        <f>IF(AL4&gt;0,-1,0)</f>
        <v>0</v>
      </c>
      <c r="AO4" s="17"/>
      <c r="AP4" s="37">
        <f>IF(ISBLANK(AO4),0,-1)</f>
        <v>0</v>
      </c>
      <c r="AQ4" s="15">
        <v>6338.1</v>
      </c>
      <c r="AR4" s="15">
        <v>6334.5</v>
      </c>
      <c r="AS4" s="50">
        <f t="shared" ref="AS4:AS12" si="5">AQ4/AR4</f>
        <v>1.0005683163627754</v>
      </c>
      <c r="AT4" s="37">
        <f t="shared" ref="AT4:AT12" si="6">IF(AS4&gt;=0.6,5,IF(AS4&lt;0.3,-1,2))</f>
        <v>5</v>
      </c>
      <c r="AU4" s="44"/>
      <c r="AV4" s="37">
        <f>IF(ISBLANK(AU4),0,-1)</f>
        <v>0</v>
      </c>
      <c r="AW4" s="44"/>
      <c r="AX4" s="37">
        <f>IF(ISBLANK(AW4),0,-1)</f>
        <v>0</v>
      </c>
      <c r="AY4" s="44"/>
      <c r="AZ4" s="37">
        <f>IF(ISBLANK(AY4),0,-1)</f>
        <v>0</v>
      </c>
      <c r="BA4" s="17">
        <v>21729.1</v>
      </c>
      <c r="BB4" s="17">
        <v>20214.099999999999</v>
      </c>
      <c r="BC4" s="50">
        <f t="shared" ref="BC4:BC12" si="7">BA4/BB4</f>
        <v>1.0749476850317352</v>
      </c>
      <c r="BD4" s="37">
        <f t="shared" ref="BD4:BD12" si="8">IF(AND(BC4&gt;=0.95,BC4&lt;=1.05),1,IF(OR(AND(BC4&gt;=0.85,BC4&lt;0.95),AND(BC4&gt;1.05,BC4&lt;=1.15)),0.5,0))</f>
        <v>0.5</v>
      </c>
      <c r="BE4" s="17">
        <v>3212.9</v>
      </c>
      <c r="BF4" s="17">
        <v>3212.9</v>
      </c>
      <c r="BG4" s="50">
        <f t="shared" ref="BG4:BG12" si="9">BE4/BF4</f>
        <v>1</v>
      </c>
      <c r="BH4" s="14">
        <f>IF(AND(BG4&lt;=1.02,BG4&gt;=0.98),1,0)</f>
        <v>1</v>
      </c>
      <c r="BI4" s="17">
        <v>2658.8</v>
      </c>
      <c r="BJ4" s="17">
        <v>18141.2</v>
      </c>
      <c r="BK4" s="52">
        <f t="shared" ref="BK4:BK12" si="10">BI4/BJ4</f>
        <v>0.14656141820827728</v>
      </c>
      <c r="BL4" s="14">
        <f>IF(AND(0.9&lt;=BK4,BK4&lt;=1.1),0,-1)</f>
        <v>-1</v>
      </c>
      <c r="BM4" s="17">
        <v>0</v>
      </c>
      <c r="BN4" s="17">
        <v>0</v>
      </c>
      <c r="BO4" s="17">
        <v>0</v>
      </c>
      <c r="BP4" s="17">
        <v>0</v>
      </c>
      <c r="BQ4" s="58" t="e">
        <f t="shared" ref="BQ4:BQ12" si="11">(BM4/BN4)/(BO4/BP4)</f>
        <v>#DIV/0!</v>
      </c>
      <c r="BR4" s="14" t="e">
        <f t="shared" ref="BR4:BR12" si="12">IF(BQ4&gt;=1,1,0)</f>
        <v>#DIV/0!</v>
      </c>
      <c r="BS4" s="59">
        <v>0</v>
      </c>
      <c r="BT4" s="59">
        <v>0</v>
      </c>
      <c r="BU4" s="57">
        <f t="shared" ref="BU4:BU12" si="13">BS4-BT4</f>
        <v>0</v>
      </c>
      <c r="BV4" s="56">
        <f>IF(BU4&gt;=1,0,1)</f>
        <v>1</v>
      </c>
      <c r="BW4" s="59">
        <v>2658.8</v>
      </c>
      <c r="BX4" s="59">
        <v>2550.9</v>
      </c>
      <c r="BY4" s="57">
        <f>BW4-BX4</f>
        <v>107.90000000000009</v>
      </c>
      <c r="BZ4" s="56">
        <f>IF(BY4&gt;=1,0,-1)</f>
        <v>0</v>
      </c>
      <c r="CA4" s="15">
        <v>0</v>
      </c>
      <c r="CB4" s="15">
        <v>0</v>
      </c>
      <c r="CC4" s="15">
        <v>0</v>
      </c>
      <c r="CD4" s="15">
        <v>0</v>
      </c>
      <c r="CE4" s="42" t="e">
        <f t="shared" ref="CE4:CE12" si="14">CA4/((CB4+CC4+CD4)/3)</f>
        <v>#DIV/0!</v>
      </c>
      <c r="CF4" s="14" t="e">
        <f>IF(AND(CE4&gt;=0.7,CE4&lt;=1.3),1,IF(OR(AND(CE4&gt;=0.5,CE4&lt;0.7),AND(CE4&gt;1.35,CE4&lt;=1.5)),0.5,0))</f>
        <v>#DIV/0!</v>
      </c>
      <c r="CG4" s="75">
        <v>221.2</v>
      </c>
      <c r="CH4" s="75">
        <v>226.1</v>
      </c>
      <c r="CI4" s="49">
        <f>CG4-CH4</f>
        <v>-4.9000000000000057</v>
      </c>
      <c r="CJ4" s="49">
        <f>CG4/CH4</f>
        <v>0.97832817337461297</v>
      </c>
      <c r="CK4" s="14">
        <v>1</v>
      </c>
      <c r="CL4" s="15"/>
      <c r="CM4" s="14">
        <f>IF(ISBLANK(CL4),0,-1)</f>
        <v>0</v>
      </c>
      <c r="CN4" s="17">
        <v>0</v>
      </c>
      <c r="CO4" s="17">
        <v>0</v>
      </c>
      <c r="CP4" s="17">
        <v>0</v>
      </c>
      <c r="CQ4" s="17">
        <v>0</v>
      </c>
      <c r="CR4" s="43" t="e">
        <f>(CN4/CO4)/(CP4/CQ4)</f>
        <v>#DIV/0!</v>
      </c>
      <c r="CS4" s="21" t="e">
        <f>IF(CR4&lt;=1,1,0)</f>
        <v>#DIV/0!</v>
      </c>
      <c r="CT4" s="17">
        <v>0</v>
      </c>
      <c r="CU4" s="17">
        <v>0</v>
      </c>
      <c r="CV4" s="17">
        <v>0</v>
      </c>
      <c r="CW4" s="17">
        <v>0</v>
      </c>
      <c r="CX4" s="50" t="e">
        <f t="shared" ref="CX4:CX12" si="15">(CT4/CU4)/(CV4/CW4)</f>
        <v>#DIV/0!</v>
      </c>
      <c r="CY4" s="14">
        <f t="shared" ref="CY4:CY12" si="16">IF(CV4=0,1,IF(CX4&lt;1,1,0))</f>
        <v>1</v>
      </c>
      <c r="CZ4" s="15"/>
      <c r="DA4" s="14">
        <f>IF(ISBLANK(CZ4),0,-1)</f>
        <v>0</v>
      </c>
      <c r="DB4" s="44"/>
      <c r="DC4" s="14">
        <f t="shared" ref="DC4:DC12" si="17">IF(DB4,-0.5,0)</f>
        <v>0</v>
      </c>
      <c r="DD4" s="46" t="s">
        <v>81</v>
      </c>
      <c r="DE4" s="46" t="s">
        <v>81</v>
      </c>
      <c r="DF4" s="47"/>
      <c r="DG4" s="47"/>
      <c r="DH4" s="47"/>
      <c r="DI4" s="40">
        <f t="shared" ref="DI4:DI12" si="18">DD4+DE4+DF4+DG4+DH4</f>
        <v>2</v>
      </c>
      <c r="DJ4" s="14">
        <f t="shared" ref="DJ4:DJ12" si="19">IF(DI4&gt;=5,1,0)</f>
        <v>0</v>
      </c>
      <c r="DK4" s="47" t="s">
        <v>101</v>
      </c>
      <c r="DL4" s="14">
        <f t="shared" ref="DL4:DL12" si="20">IF(ISBLANK(DK4),0,0.5)</f>
        <v>0.5</v>
      </c>
      <c r="DM4" s="47" t="s">
        <v>90</v>
      </c>
      <c r="DN4" s="14">
        <f>IF(ISBLANK(DM4),0,0.5)</f>
        <v>0.5</v>
      </c>
      <c r="DO4" s="47" t="s">
        <v>182</v>
      </c>
      <c r="DP4" s="14">
        <f t="shared" ref="DP4:DP12" si="21">IF(ISBLANK(DO4),0,0.5)</f>
        <v>0.5</v>
      </c>
      <c r="DQ4" s="45" t="s">
        <v>81</v>
      </c>
      <c r="DR4" s="14">
        <f>IF(ISBLANK(DQ4),0,0.5)</f>
        <v>0.5</v>
      </c>
      <c r="DS4" s="76">
        <v>45645</v>
      </c>
      <c r="DT4" s="62" t="s">
        <v>167</v>
      </c>
      <c r="DU4" s="14">
        <f t="shared" ref="DU4:DU12" si="22">IF(ISBLANK(DT4),0,0.5)</f>
        <v>0.5</v>
      </c>
      <c r="DV4" s="62" t="s">
        <v>177</v>
      </c>
      <c r="DW4" s="14">
        <f t="shared" ref="DW4:DW12" si="23">IF(ISBLANK(DV4),0,0.5)</f>
        <v>0.5</v>
      </c>
      <c r="DX4" s="47"/>
      <c r="DY4" s="14">
        <f t="shared" ref="DY4:DY12" si="24">IF(ISBLANK(DX4),0,0.5)</f>
        <v>0</v>
      </c>
      <c r="DZ4" s="47"/>
      <c r="EA4" s="14">
        <f>IF(ISBLANK(DZ4),0,1)</f>
        <v>0</v>
      </c>
      <c r="EB4" s="79">
        <v>26.5</v>
      </c>
      <c r="EC4" s="79">
        <v>-5</v>
      </c>
      <c r="ED4" s="80" t="e">
        <f>G4+N4+S4+Y4+AE4+AJ4+AN4+#REF!+AP4+AT4+AV4+AX4+AZ4+BD4+BH4+BL4+#REF!+CF4+CK4+CM4+CS4+CY4+DA4+#REF!+DJ4+#REF!+#REF!+#REF!+DL4+#REF!+DN4+DP4+DR4+DU4+DW4+DY4+EA4</f>
        <v>#REF!</v>
      </c>
      <c r="EE4" s="78">
        <f t="shared" ref="EE4:EE9" si="25">G4+N4+Y4+AE4++AN4+AP4+AT4+AV4+AX4+AZ4+BD4+BH4+BV4+BZ4+CK4+CM4+DA4+DJ4+DL4+DN4+DP4+DR4+DU4+DW4+DY4+EA4+DC4+BL4+AJ4</f>
        <v>14.5</v>
      </c>
    </row>
    <row r="5" spans="1:142" s="16" customFormat="1" ht="18" customHeight="1" x14ac:dyDescent="0.25">
      <c r="A5" s="93" t="s">
        <v>66</v>
      </c>
      <c r="B5" s="17">
        <v>0</v>
      </c>
      <c r="C5" s="17">
        <v>3551.1</v>
      </c>
      <c r="D5" s="17">
        <v>658.7</v>
      </c>
      <c r="E5" s="41">
        <f t="shared" ref="E5:E12" si="26">(B5)/(C5-D5)</f>
        <v>0</v>
      </c>
      <c r="F5" s="40" t="s">
        <v>7</v>
      </c>
      <c r="G5" s="38">
        <f>IF(E5&lt;=0.05,1,0)</f>
        <v>1</v>
      </c>
      <c r="H5" s="17">
        <v>0</v>
      </c>
      <c r="I5" s="17">
        <v>24117.7</v>
      </c>
      <c r="J5" s="17">
        <v>12977.1</v>
      </c>
      <c r="K5" s="17">
        <v>0</v>
      </c>
      <c r="L5" s="50">
        <f t="shared" si="0"/>
        <v>0</v>
      </c>
      <c r="M5" s="40" t="s">
        <v>10</v>
      </c>
      <c r="N5" s="37">
        <f>IF(L5&lt;=0.5,1,0)</f>
        <v>1</v>
      </c>
      <c r="O5" s="15"/>
      <c r="P5" s="15"/>
      <c r="Q5" s="50">
        <v>0</v>
      </c>
      <c r="R5" s="40" t="s">
        <v>11</v>
      </c>
      <c r="S5" s="37">
        <f t="shared" ref="S5:S12" si="27">IF(O5&lt;=1,1,0)</f>
        <v>1</v>
      </c>
      <c r="T5" s="17">
        <v>0</v>
      </c>
      <c r="U5" s="18">
        <v>2444.3000000000002</v>
      </c>
      <c r="V5" s="17">
        <v>75.900000000000006</v>
      </c>
      <c r="W5" s="50">
        <f t="shared" si="1"/>
        <v>0</v>
      </c>
      <c r="X5" s="40" t="s">
        <v>9</v>
      </c>
      <c r="Y5" s="37">
        <f t="shared" si="2"/>
        <v>1</v>
      </c>
      <c r="Z5" s="17">
        <v>0</v>
      </c>
      <c r="AA5" s="17">
        <f t="shared" ref="AA5:AA12" si="28">B5</f>
        <v>0</v>
      </c>
      <c r="AB5" s="17">
        <v>0</v>
      </c>
      <c r="AC5" s="50">
        <v>0</v>
      </c>
      <c r="AD5" s="40" t="s">
        <v>11</v>
      </c>
      <c r="AE5" s="37">
        <f>IF(Z5&lt;=(AA5+AB5),1,0)</f>
        <v>1</v>
      </c>
      <c r="AF5" s="17">
        <v>3651</v>
      </c>
      <c r="AG5" s="17">
        <v>0</v>
      </c>
      <c r="AH5" s="50" t="e">
        <f t="shared" si="4"/>
        <v>#DIV/0!</v>
      </c>
      <c r="AI5" s="40" t="s">
        <v>11</v>
      </c>
      <c r="AJ5" s="37">
        <v>1</v>
      </c>
      <c r="AK5" s="17">
        <v>0</v>
      </c>
      <c r="AL5" s="40">
        <f t="shared" ref="AL5:AL12" si="29">AK5</f>
        <v>0</v>
      </c>
      <c r="AM5" s="40">
        <v>0</v>
      </c>
      <c r="AN5" s="37">
        <f t="shared" ref="AN5:AN12" si="30">IF(AL5&gt;0,-1,0)</f>
        <v>0</v>
      </c>
      <c r="AO5" s="17"/>
      <c r="AP5" s="37">
        <f t="shared" ref="AP5:AP12" si="31">IF(ISBLANK(AO5),0,-1)</f>
        <v>0</v>
      </c>
      <c r="AQ5" s="17">
        <v>2444.3000000000002</v>
      </c>
      <c r="AR5" s="17">
        <v>2368.4</v>
      </c>
      <c r="AS5" s="50">
        <f t="shared" si="5"/>
        <v>1.032046951528458</v>
      </c>
      <c r="AT5" s="37">
        <f t="shared" si="6"/>
        <v>5</v>
      </c>
      <c r="AU5" s="44"/>
      <c r="AV5" s="37">
        <f t="shared" ref="AV5:AV12" si="32">IF(ISBLANK(AU5),0,-1)</f>
        <v>0</v>
      </c>
      <c r="AW5" s="44"/>
      <c r="AX5" s="37">
        <f t="shared" ref="AX5:AX12" si="33">IF(ISBLANK(AW5),0,-1)</f>
        <v>0</v>
      </c>
      <c r="AY5" s="44">
        <v>1</v>
      </c>
      <c r="AZ5" s="37">
        <f t="shared" ref="AZ5:AZ12" si="34">IF(ISBLANK(AY5),0,-1)</f>
        <v>-1</v>
      </c>
      <c r="BA5" s="17">
        <v>11140.7</v>
      </c>
      <c r="BB5" s="17">
        <v>10420.200000000001</v>
      </c>
      <c r="BC5" s="50">
        <f t="shared" si="7"/>
        <v>1.0691445461699391</v>
      </c>
      <c r="BD5" s="37">
        <f t="shared" si="8"/>
        <v>0.5</v>
      </c>
      <c r="BE5" s="17">
        <v>2892.3</v>
      </c>
      <c r="BF5" s="17">
        <v>2892.3</v>
      </c>
      <c r="BG5" s="50">
        <f t="shared" si="9"/>
        <v>1</v>
      </c>
      <c r="BH5" s="14">
        <f t="shared" ref="BH5:BH12" si="35">IF(AND(BG5&gt;=0.98,BG5&lt;=1.02),1,0)</f>
        <v>1</v>
      </c>
      <c r="BI5" s="17">
        <v>1973.2</v>
      </c>
      <c r="BJ5" s="17">
        <v>9067.2000000000007</v>
      </c>
      <c r="BK5" s="52">
        <f t="shared" si="10"/>
        <v>0.21761955179107109</v>
      </c>
      <c r="BL5" s="14">
        <f t="shared" ref="BL5:BL12" si="36">IF(AND(0.9&lt;=BK5,BK5&lt;=1.1),0,-1)</f>
        <v>-1</v>
      </c>
      <c r="BM5" s="17">
        <v>0</v>
      </c>
      <c r="BN5" s="17">
        <v>0</v>
      </c>
      <c r="BO5" s="17">
        <v>0</v>
      </c>
      <c r="BP5" s="17">
        <v>0</v>
      </c>
      <c r="BQ5" s="50" t="e">
        <f t="shared" si="11"/>
        <v>#DIV/0!</v>
      </c>
      <c r="BR5" s="14" t="e">
        <f t="shared" si="12"/>
        <v>#DIV/0!</v>
      </c>
      <c r="BS5" s="59">
        <v>0</v>
      </c>
      <c r="BT5" s="59">
        <v>0</v>
      </c>
      <c r="BU5" s="57">
        <f t="shared" si="13"/>
        <v>0</v>
      </c>
      <c r="BV5" s="56">
        <f t="shared" ref="BV5:BV12" si="37">IF(BU5&gt;=1,0,1)</f>
        <v>1</v>
      </c>
      <c r="BW5" s="59">
        <v>1973.2</v>
      </c>
      <c r="BX5" s="59">
        <v>1416.1</v>
      </c>
      <c r="BY5" s="57">
        <f t="shared" ref="BY5:BY12" si="38">BW5-BX5</f>
        <v>557.10000000000014</v>
      </c>
      <c r="BZ5" s="56">
        <f t="shared" ref="BZ5:BZ12" si="39">IF(BY5&gt;=1,0,-1)</f>
        <v>0</v>
      </c>
      <c r="CA5" s="17">
        <v>0</v>
      </c>
      <c r="CB5" s="17">
        <v>0</v>
      </c>
      <c r="CC5" s="17">
        <v>0</v>
      </c>
      <c r="CD5" s="17">
        <v>0</v>
      </c>
      <c r="CE5" s="42" t="e">
        <f t="shared" si="14"/>
        <v>#DIV/0!</v>
      </c>
      <c r="CF5" s="14" t="e">
        <f t="shared" ref="CF5:CF12" si="40">IF(AND(CE5&gt;=0.7,CE5&lt;=1.3),1,IF(OR(AND(CE5&gt;=0.5,CE5&lt;0.7),AND(CE5&gt;1.35,CE5&lt;=1.5)),0.5,0))</f>
        <v>#DIV/0!</v>
      </c>
      <c r="CG5" s="75">
        <v>5.6</v>
      </c>
      <c r="CH5" s="75">
        <v>5.6</v>
      </c>
      <c r="CI5" s="49">
        <f t="shared" ref="CI5:CI12" si="41">CG5-CH5</f>
        <v>0</v>
      </c>
      <c r="CJ5" s="49">
        <f t="shared" ref="CJ5:CJ12" si="42">CG5/CH5</f>
        <v>1</v>
      </c>
      <c r="CK5" s="14">
        <v>0</v>
      </c>
      <c r="CL5" s="15"/>
      <c r="CM5" s="14">
        <f t="shared" ref="CM5:CM12" si="43">IF(ISBLANK(CL5),0,-1)</f>
        <v>0</v>
      </c>
      <c r="CN5" s="17">
        <v>0</v>
      </c>
      <c r="CO5" s="17">
        <v>0</v>
      </c>
      <c r="CP5" s="17">
        <v>0</v>
      </c>
      <c r="CQ5" s="17">
        <v>0</v>
      </c>
      <c r="CR5" s="43" t="e">
        <f>(CN5/CO5)/(CP5/CQ5)</f>
        <v>#DIV/0!</v>
      </c>
      <c r="CS5" s="21" t="e">
        <f t="shared" ref="CS5:CS12" si="44">IF(CR5&lt;=1,1,0)</f>
        <v>#DIV/0!</v>
      </c>
      <c r="CT5" s="17">
        <v>0</v>
      </c>
      <c r="CU5" s="17">
        <v>0</v>
      </c>
      <c r="CV5" s="17">
        <v>0</v>
      </c>
      <c r="CW5" s="17">
        <v>0</v>
      </c>
      <c r="CX5" s="50" t="e">
        <f t="shared" si="15"/>
        <v>#DIV/0!</v>
      </c>
      <c r="CY5" s="14">
        <f t="shared" si="16"/>
        <v>1</v>
      </c>
      <c r="CZ5" s="15"/>
      <c r="DA5" s="14">
        <f t="shared" ref="DA5:DA12" si="45">IF(ISBLANK(CZ5),0,-1)</f>
        <v>0</v>
      </c>
      <c r="DB5" s="44"/>
      <c r="DC5" s="14">
        <f t="shared" si="17"/>
        <v>0</v>
      </c>
      <c r="DD5" s="47" t="s">
        <v>81</v>
      </c>
      <c r="DE5" s="47" t="s">
        <v>81</v>
      </c>
      <c r="DF5" s="47" t="s">
        <v>81</v>
      </c>
      <c r="DG5" s="47" t="s">
        <v>81</v>
      </c>
      <c r="DH5" s="47" t="s">
        <v>81</v>
      </c>
      <c r="DI5" s="40">
        <f t="shared" si="18"/>
        <v>5</v>
      </c>
      <c r="DJ5" s="14">
        <f t="shared" si="19"/>
        <v>1</v>
      </c>
      <c r="DK5" s="47" t="s">
        <v>131</v>
      </c>
      <c r="DL5" s="14">
        <f t="shared" si="20"/>
        <v>0.5</v>
      </c>
      <c r="DM5" s="47" t="s">
        <v>91</v>
      </c>
      <c r="DN5" s="14">
        <f t="shared" ref="DN5:DN12" si="46">IF(ISBLANK(DM5),0,0.5)</f>
        <v>0.5</v>
      </c>
      <c r="DO5" s="47" t="s">
        <v>165</v>
      </c>
      <c r="DP5" s="14">
        <f t="shared" si="21"/>
        <v>0.5</v>
      </c>
      <c r="DQ5" s="45" t="s">
        <v>81</v>
      </c>
      <c r="DR5" s="14">
        <f>IF(ISBLANK(DQ5),0,0.5)</f>
        <v>0.5</v>
      </c>
      <c r="DS5" s="76">
        <v>45646</v>
      </c>
      <c r="DT5" s="62" t="s">
        <v>167</v>
      </c>
      <c r="DU5" s="14">
        <f t="shared" si="22"/>
        <v>0.5</v>
      </c>
      <c r="DV5" s="47" t="s">
        <v>168</v>
      </c>
      <c r="DW5" s="14">
        <f>IF(ISBLANK(DV5),0,0.5)</f>
        <v>0.5</v>
      </c>
      <c r="DX5" s="47" t="s">
        <v>169</v>
      </c>
      <c r="DY5" s="14">
        <f t="shared" si="24"/>
        <v>0.5</v>
      </c>
      <c r="DZ5" s="45" t="s">
        <v>81</v>
      </c>
      <c r="EA5" s="14">
        <f t="shared" ref="EA5:EA11" si="47">IF(ISBLANK(DZ5),0,1)</f>
        <v>1</v>
      </c>
      <c r="EB5" s="79">
        <v>26.5</v>
      </c>
      <c r="EC5" s="79">
        <v>-5</v>
      </c>
      <c r="ED5" s="80" t="e">
        <f>G5+N5+S5+Y5+AE5+AJ5+AN5+#REF!+AP5+AT5+AV5+AX5+AZ5+BD5+BH5+BL5+#REF!+CF5+CK5+CM5+CS5+CY5+DA5+#REF!+DJ5+#REF!+#REF!+#REF!+DL5+#REF!+DN5+DP5+DR5+DU5+DW5+DY5+EA5</f>
        <v>#REF!</v>
      </c>
      <c r="EE5" s="77">
        <f t="shared" si="25"/>
        <v>16</v>
      </c>
    </row>
    <row r="6" spans="1:142" s="19" customFormat="1" ht="17.25" customHeight="1" x14ac:dyDescent="0.25">
      <c r="A6" s="93" t="s">
        <v>67</v>
      </c>
      <c r="B6" s="17">
        <v>0.3</v>
      </c>
      <c r="C6" s="17">
        <v>1980.6</v>
      </c>
      <c r="D6" s="17">
        <v>1135.9000000000001</v>
      </c>
      <c r="E6" s="41">
        <f t="shared" si="26"/>
        <v>3.5515567657156392E-4</v>
      </c>
      <c r="F6" s="40" t="s">
        <v>7</v>
      </c>
      <c r="G6" s="38">
        <f>IF(E6&lt;=0.05,1,0)</f>
        <v>1</v>
      </c>
      <c r="H6" s="17">
        <v>0</v>
      </c>
      <c r="I6" s="17">
        <v>19073.400000000001</v>
      </c>
      <c r="J6" s="48">
        <v>14777.4</v>
      </c>
      <c r="K6" s="17">
        <v>0</v>
      </c>
      <c r="L6" s="50">
        <f t="shared" si="0"/>
        <v>0</v>
      </c>
      <c r="M6" s="40" t="s">
        <v>10</v>
      </c>
      <c r="N6" s="37">
        <f>IF(L6&lt;=0.5,1,0)</f>
        <v>1</v>
      </c>
      <c r="O6" s="17"/>
      <c r="P6" s="17"/>
      <c r="Q6" s="50">
        <v>0</v>
      </c>
      <c r="R6" s="40" t="s">
        <v>11</v>
      </c>
      <c r="S6" s="37">
        <f t="shared" si="27"/>
        <v>1</v>
      </c>
      <c r="T6" s="17">
        <v>0</v>
      </c>
      <c r="U6" s="18">
        <v>1980.9</v>
      </c>
      <c r="V6" s="17">
        <v>29.1</v>
      </c>
      <c r="W6" s="50">
        <f>T6/(U6-V6)</f>
        <v>0</v>
      </c>
      <c r="X6" s="40" t="s">
        <v>9</v>
      </c>
      <c r="Y6" s="37">
        <f t="shared" si="2"/>
        <v>1</v>
      </c>
      <c r="Z6" s="17">
        <v>0</v>
      </c>
      <c r="AA6" s="17">
        <f t="shared" si="28"/>
        <v>0.3</v>
      </c>
      <c r="AB6" s="17">
        <v>0</v>
      </c>
      <c r="AC6" s="50">
        <v>0</v>
      </c>
      <c r="AD6" s="40" t="s">
        <v>11</v>
      </c>
      <c r="AE6" s="37">
        <f>IF(Z6&lt;=(AA6+AB6),1,0)</f>
        <v>1</v>
      </c>
      <c r="AF6" s="17">
        <v>2807.2</v>
      </c>
      <c r="AG6" s="17">
        <v>3784.8</v>
      </c>
      <c r="AH6" s="50">
        <f t="shared" si="4"/>
        <v>0.74170365673219185</v>
      </c>
      <c r="AI6" s="40" t="s">
        <v>11</v>
      </c>
      <c r="AJ6" s="37">
        <f t="shared" ref="AJ6:AJ12" si="48">IF(AH6&lt;=1,1,0)</f>
        <v>1</v>
      </c>
      <c r="AK6" s="17">
        <v>0</v>
      </c>
      <c r="AL6" s="40">
        <f t="shared" si="29"/>
        <v>0</v>
      </c>
      <c r="AM6" s="40">
        <v>0</v>
      </c>
      <c r="AN6" s="37">
        <f t="shared" si="30"/>
        <v>0</v>
      </c>
      <c r="AO6" s="17">
        <v>1</v>
      </c>
      <c r="AP6" s="37">
        <f t="shared" si="31"/>
        <v>-1</v>
      </c>
      <c r="AQ6" s="17">
        <v>1980.9</v>
      </c>
      <c r="AR6" s="17">
        <v>1951.8</v>
      </c>
      <c r="AS6" s="50">
        <f t="shared" si="5"/>
        <v>1.0149093144789425</v>
      </c>
      <c r="AT6" s="37">
        <f t="shared" si="6"/>
        <v>5</v>
      </c>
      <c r="AU6" s="44"/>
      <c r="AV6" s="37">
        <f t="shared" si="32"/>
        <v>0</v>
      </c>
      <c r="AW6" s="44"/>
      <c r="AX6" s="37">
        <f t="shared" si="33"/>
        <v>0</v>
      </c>
      <c r="AY6" s="44"/>
      <c r="AZ6" s="37">
        <f t="shared" si="34"/>
        <v>0</v>
      </c>
      <c r="BA6" s="17">
        <v>4296</v>
      </c>
      <c r="BB6" s="17">
        <v>3296</v>
      </c>
      <c r="BC6" s="50">
        <f t="shared" si="7"/>
        <v>1.3033980582524272</v>
      </c>
      <c r="BD6" s="37">
        <f t="shared" si="8"/>
        <v>0</v>
      </c>
      <c r="BE6" s="17">
        <v>844.7</v>
      </c>
      <c r="BF6" s="17">
        <v>844.7</v>
      </c>
      <c r="BG6" s="50">
        <f t="shared" si="9"/>
        <v>1</v>
      </c>
      <c r="BH6" s="14">
        <f t="shared" si="35"/>
        <v>1</v>
      </c>
      <c r="BI6" s="17">
        <v>660.6</v>
      </c>
      <c r="BJ6" s="17">
        <v>3147.1</v>
      </c>
      <c r="BK6" s="52">
        <f t="shared" si="10"/>
        <v>0.20990753392011693</v>
      </c>
      <c r="BL6" s="14">
        <f t="shared" si="36"/>
        <v>-1</v>
      </c>
      <c r="BM6" s="17">
        <v>0</v>
      </c>
      <c r="BN6" s="17">
        <v>0</v>
      </c>
      <c r="BO6" s="17">
        <v>0</v>
      </c>
      <c r="BP6" s="17">
        <v>0</v>
      </c>
      <c r="BQ6" s="50" t="e">
        <f t="shared" si="11"/>
        <v>#DIV/0!</v>
      </c>
      <c r="BR6" s="14" t="e">
        <f t="shared" si="12"/>
        <v>#DIV/0!</v>
      </c>
      <c r="BS6" s="59">
        <v>0</v>
      </c>
      <c r="BT6" s="59">
        <v>0</v>
      </c>
      <c r="BU6" s="57">
        <f t="shared" si="13"/>
        <v>0</v>
      </c>
      <c r="BV6" s="56">
        <f t="shared" si="37"/>
        <v>1</v>
      </c>
      <c r="BW6" s="59">
        <v>660.6</v>
      </c>
      <c r="BX6" s="59">
        <v>524.20000000000005</v>
      </c>
      <c r="BY6" s="57">
        <f t="shared" si="38"/>
        <v>136.39999999999998</v>
      </c>
      <c r="BZ6" s="56">
        <f t="shared" si="39"/>
        <v>0</v>
      </c>
      <c r="CA6" s="17">
        <v>0</v>
      </c>
      <c r="CB6" s="17">
        <v>0</v>
      </c>
      <c r="CC6" s="17">
        <v>0</v>
      </c>
      <c r="CD6" s="17">
        <v>0</v>
      </c>
      <c r="CE6" s="42" t="e">
        <f t="shared" si="14"/>
        <v>#DIV/0!</v>
      </c>
      <c r="CF6" s="14" t="e">
        <f t="shared" si="40"/>
        <v>#DIV/0!</v>
      </c>
      <c r="CG6" s="75">
        <v>0</v>
      </c>
      <c r="CH6" s="75">
        <v>0</v>
      </c>
      <c r="CI6" s="49">
        <f t="shared" si="41"/>
        <v>0</v>
      </c>
      <c r="CJ6" s="49" t="e">
        <f t="shared" si="42"/>
        <v>#DIV/0!</v>
      </c>
      <c r="CK6" s="14">
        <v>1</v>
      </c>
      <c r="CL6" s="17"/>
      <c r="CM6" s="14">
        <f t="shared" si="43"/>
        <v>0</v>
      </c>
      <c r="CN6" s="17">
        <v>0</v>
      </c>
      <c r="CO6" s="17">
        <v>0</v>
      </c>
      <c r="CP6" s="17">
        <v>0</v>
      </c>
      <c r="CQ6" s="17">
        <v>0</v>
      </c>
      <c r="CR6" s="42" t="e">
        <f t="shared" ref="CR6:CR12" si="49">(CN6/CO6)/(CP6/CQ6)</f>
        <v>#DIV/0!</v>
      </c>
      <c r="CS6" s="21" t="e">
        <f t="shared" si="44"/>
        <v>#DIV/0!</v>
      </c>
      <c r="CT6" s="17">
        <v>0</v>
      </c>
      <c r="CU6" s="17">
        <v>0</v>
      </c>
      <c r="CV6" s="17">
        <v>0</v>
      </c>
      <c r="CW6" s="17">
        <v>0</v>
      </c>
      <c r="CX6" s="50" t="e">
        <f t="shared" si="15"/>
        <v>#DIV/0!</v>
      </c>
      <c r="CY6" s="14">
        <f t="shared" si="16"/>
        <v>1</v>
      </c>
      <c r="CZ6" s="17"/>
      <c r="DA6" s="14">
        <f t="shared" si="45"/>
        <v>0</v>
      </c>
      <c r="DB6" s="44"/>
      <c r="DC6" s="14">
        <f t="shared" si="17"/>
        <v>0</v>
      </c>
      <c r="DD6" s="47" t="s">
        <v>81</v>
      </c>
      <c r="DE6" s="47" t="s">
        <v>81</v>
      </c>
      <c r="DF6" s="47"/>
      <c r="DG6" s="47"/>
      <c r="DH6" s="47"/>
      <c r="DI6" s="40">
        <f t="shared" si="18"/>
        <v>2</v>
      </c>
      <c r="DJ6" s="14">
        <f t="shared" si="19"/>
        <v>0</v>
      </c>
      <c r="DK6" s="47" t="s">
        <v>93</v>
      </c>
      <c r="DL6" s="14">
        <f t="shared" si="20"/>
        <v>0.5</v>
      </c>
      <c r="DM6" s="47" t="s">
        <v>103</v>
      </c>
      <c r="DN6" s="14">
        <f t="shared" si="46"/>
        <v>0.5</v>
      </c>
      <c r="DO6" s="47" t="s">
        <v>183</v>
      </c>
      <c r="DP6" s="14">
        <f t="shared" si="21"/>
        <v>0.5</v>
      </c>
      <c r="DQ6" s="45" t="s">
        <v>81</v>
      </c>
      <c r="DR6" s="14">
        <f>IF(ISBLANK(DQ6),0,0.5)</f>
        <v>0.5</v>
      </c>
      <c r="DS6" s="76">
        <v>45646</v>
      </c>
      <c r="DT6" s="62" t="s">
        <v>167</v>
      </c>
      <c r="DU6" s="14">
        <f t="shared" si="22"/>
        <v>0.5</v>
      </c>
      <c r="DV6" s="47" t="s">
        <v>180</v>
      </c>
      <c r="DW6" s="14">
        <f t="shared" si="23"/>
        <v>0.5</v>
      </c>
      <c r="DX6" s="47"/>
      <c r="DY6" s="14">
        <f t="shared" si="24"/>
        <v>0</v>
      </c>
      <c r="DZ6" s="45"/>
      <c r="EA6" s="14">
        <f t="shared" si="47"/>
        <v>0</v>
      </c>
      <c r="EB6" s="81">
        <v>26.5</v>
      </c>
      <c r="EC6" s="81">
        <v>-5</v>
      </c>
      <c r="ED6" s="80" t="e">
        <f>G6+N6+S6+Y6+AE6+AJ6+AN6+#REF!+AP6+AT6+AV6+AX6+AZ6+BD6+BH6+BL6+#REF!+CF6+CK6+CM6+CS6+CY6+DA6+#REF!+DJ6+#REF!+#REF!+#REF!+DL6+#REF!+DN6+DP6+DR6+DU6+DW6+DY6+EA6</f>
        <v>#REF!</v>
      </c>
      <c r="EE6" s="77">
        <f t="shared" si="25"/>
        <v>14</v>
      </c>
    </row>
    <row r="7" spans="1:142" s="16" customFormat="1" ht="18.75" customHeight="1" x14ac:dyDescent="0.25">
      <c r="A7" s="93" t="s">
        <v>95</v>
      </c>
      <c r="B7" s="17">
        <v>0</v>
      </c>
      <c r="C7" s="18">
        <v>2403.6999999999998</v>
      </c>
      <c r="D7" s="17">
        <v>1753.9</v>
      </c>
      <c r="E7" s="41">
        <f t="shared" si="26"/>
        <v>0</v>
      </c>
      <c r="F7" s="40" t="s">
        <v>7</v>
      </c>
      <c r="G7" s="38">
        <f>IF(E7&lt;=0.05,1,0)</f>
        <v>1</v>
      </c>
      <c r="H7" s="17">
        <v>0</v>
      </c>
      <c r="I7" s="17">
        <v>10552.3</v>
      </c>
      <c r="J7" s="17">
        <v>7130.9</v>
      </c>
      <c r="K7" s="17">
        <v>0</v>
      </c>
      <c r="L7" s="50">
        <f t="shared" si="0"/>
        <v>0</v>
      </c>
      <c r="M7" s="40" t="s">
        <v>10</v>
      </c>
      <c r="N7" s="37">
        <f>IF(L7&lt;=0.5,1,0)</f>
        <v>1</v>
      </c>
      <c r="O7" s="15"/>
      <c r="P7" s="15"/>
      <c r="Q7" s="50">
        <v>0</v>
      </c>
      <c r="R7" s="40" t="s">
        <v>11</v>
      </c>
      <c r="S7" s="37">
        <f t="shared" si="27"/>
        <v>1</v>
      </c>
      <c r="T7" s="17">
        <v>0</v>
      </c>
      <c r="U7" s="18">
        <v>1806.5</v>
      </c>
      <c r="V7" s="17">
        <v>26.9</v>
      </c>
      <c r="W7" s="50">
        <f t="shared" si="1"/>
        <v>0</v>
      </c>
      <c r="X7" s="40" t="s">
        <v>9</v>
      </c>
      <c r="Y7" s="37">
        <f t="shared" si="2"/>
        <v>1</v>
      </c>
      <c r="Z7" s="17">
        <v>0</v>
      </c>
      <c r="AA7" s="17">
        <f t="shared" si="28"/>
        <v>0</v>
      </c>
      <c r="AB7" s="17">
        <v>0</v>
      </c>
      <c r="AC7" s="50">
        <v>0</v>
      </c>
      <c r="AD7" s="40" t="s">
        <v>11</v>
      </c>
      <c r="AE7" s="37">
        <f t="shared" si="3"/>
        <v>1</v>
      </c>
      <c r="AF7" s="17">
        <v>2419.6</v>
      </c>
      <c r="AG7" s="17">
        <v>3354.8</v>
      </c>
      <c r="AH7" s="50">
        <f t="shared" si="4"/>
        <v>0.72123524502205794</v>
      </c>
      <c r="AI7" s="40" t="s">
        <v>11</v>
      </c>
      <c r="AJ7" s="37">
        <f t="shared" si="48"/>
        <v>1</v>
      </c>
      <c r="AK7" s="17">
        <v>0</v>
      </c>
      <c r="AL7" s="40">
        <f t="shared" si="29"/>
        <v>0</v>
      </c>
      <c r="AM7" s="40">
        <v>0</v>
      </c>
      <c r="AN7" s="37">
        <f t="shared" si="30"/>
        <v>0</v>
      </c>
      <c r="AO7" s="17"/>
      <c r="AP7" s="37">
        <f t="shared" si="31"/>
        <v>0</v>
      </c>
      <c r="AQ7" s="17">
        <v>1806.5</v>
      </c>
      <c r="AR7" s="17">
        <v>1779.6</v>
      </c>
      <c r="AS7" s="50">
        <f t="shared" si="5"/>
        <v>1.0151157563497415</v>
      </c>
      <c r="AT7" s="37">
        <f t="shared" si="6"/>
        <v>5</v>
      </c>
      <c r="AU7" s="44"/>
      <c r="AV7" s="37">
        <f t="shared" si="32"/>
        <v>0</v>
      </c>
      <c r="AW7" s="44"/>
      <c r="AX7" s="37">
        <f t="shared" si="33"/>
        <v>0</v>
      </c>
      <c r="AY7" s="44"/>
      <c r="AZ7" s="37">
        <f t="shared" si="34"/>
        <v>0</v>
      </c>
      <c r="BA7" s="17">
        <v>3421.4</v>
      </c>
      <c r="BB7" s="17">
        <v>3421.4</v>
      </c>
      <c r="BC7" s="50">
        <f t="shared" si="7"/>
        <v>1</v>
      </c>
      <c r="BD7" s="37">
        <f t="shared" si="8"/>
        <v>1</v>
      </c>
      <c r="BE7" s="17">
        <v>649.79999999999995</v>
      </c>
      <c r="BF7" s="17">
        <v>649.79999999999995</v>
      </c>
      <c r="BG7" s="50">
        <f t="shared" si="9"/>
        <v>1</v>
      </c>
      <c r="BH7" s="14">
        <f t="shared" si="35"/>
        <v>1</v>
      </c>
      <c r="BI7" s="17">
        <v>643.70000000000005</v>
      </c>
      <c r="BJ7" s="17">
        <v>3345.4</v>
      </c>
      <c r="BK7" s="52">
        <f>BI7/BJ7</f>
        <v>0.192413463262988</v>
      </c>
      <c r="BL7" s="14">
        <f t="shared" si="36"/>
        <v>-1</v>
      </c>
      <c r="BM7" s="17">
        <v>0</v>
      </c>
      <c r="BN7" s="17">
        <v>0</v>
      </c>
      <c r="BO7" s="17">
        <v>0</v>
      </c>
      <c r="BP7" s="17">
        <v>0</v>
      </c>
      <c r="BQ7" s="50" t="e">
        <f t="shared" si="11"/>
        <v>#DIV/0!</v>
      </c>
      <c r="BR7" s="14" t="e">
        <f t="shared" si="12"/>
        <v>#DIV/0!</v>
      </c>
      <c r="BS7" s="59">
        <v>0</v>
      </c>
      <c r="BT7" s="59">
        <v>0</v>
      </c>
      <c r="BU7" s="57">
        <f t="shared" si="13"/>
        <v>0</v>
      </c>
      <c r="BV7" s="56">
        <f t="shared" si="37"/>
        <v>1</v>
      </c>
      <c r="BW7" s="59">
        <v>643.70000000000005</v>
      </c>
      <c r="BX7" s="59">
        <v>655.29999999999995</v>
      </c>
      <c r="BY7" s="57">
        <f t="shared" si="38"/>
        <v>-11.599999999999909</v>
      </c>
      <c r="BZ7" s="56">
        <f t="shared" si="39"/>
        <v>-1</v>
      </c>
      <c r="CA7" s="17">
        <v>0</v>
      </c>
      <c r="CB7" s="17">
        <v>0</v>
      </c>
      <c r="CC7" s="17">
        <v>0</v>
      </c>
      <c r="CD7" s="17">
        <v>0</v>
      </c>
      <c r="CE7" s="42" t="e">
        <f t="shared" si="14"/>
        <v>#DIV/0!</v>
      </c>
      <c r="CF7" s="14" t="e">
        <f t="shared" si="40"/>
        <v>#DIV/0!</v>
      </c>
      <c r="CG7" s="75">
        <v>0</v>
      </c>
      <c r="CH7" s="75">
        <v>0</v>
      </c>
      <c r="CI7" s="49">
        <f t="shared" si="41"/>
        <v>0</v>
      </c>
      <c r="CJ7" s="49" t="e">
        <f t="shared" si="42"/>
        <v>#DIV/0!</v>
      </c>
      <c r="CK7" s="14">
        <v>1</v>
      </c>
      <c r="CL7" s="15"/>
      <c r="CM7" s="14">
        <f t="shared" si="43"/>
        <v>0</v>
      </c>
      <c r="CN7" s="17">
        <v>0</v>
      </c>
      <c r="CO7" s="17">
        <v>0</v>
      </c>
      <c r="CP7" s="17">
        <v>0</v>
      </c>
      <c r="CQ7" s="17">
        <v>0</v>
      </c>
      <c r="CR7" s="42" t="e">
        <f t="shared" si="49"/>
        <v>#DIV/0!</v>
      </c>
      <c r="CS7" s="21" t="e">
        <f t="shared" si="44"/>
        <v>#DIV/0!</v>
      </c>
      <c r="CT7" s="17">
        <v>0</v>
      </c>
      <c r="CU7" s="17">
        <v>0</v>
      </c>
      <c r="CV7" s="17">
        <v>0</v>
      </c>
      <c r="CW7" s="17">
        <v>0</v>
      </c>
      <c r="CX7" s="50" t="e">
        <f t="shared" si="15"/>
        <v>#DIV/0!</v>
      </c>
      <c r="CY7" s="14">
        <f t="shared" si="16"/>
        <v>1</v>
      </c>
      <c r="CZ7" s="15"/>
      <c r="DA7" s="14">
        <f t="shared" si="45"/>
        <v>0</v>
      </c>
      <c r="DB7" s="44"/>
      <c r="DC7" s="14">
        <f t="shared" si="17"/>
        <v>0</v>
      </c>
      <c r="DD7" s="47" t="s">
        <v>81</v>
      </c>
      <c r="DE7" s="47" t="s">
        <v>81</v>
      </c>
      <c r="DF7" s="47"/>
      <c r="DG7" s="47"/>
      <c r="DH7" s="47"/>
      <c r="DI7" s="40">
        <f t="shared" si="18"/>
        <v>2</v>
      </c>
      <c r="DJ7" s="14">
        <f t="shared" si="19"/>
        <v>0</v>
      </c>
      <c r="DK7" s="47" t="s">
        <v>86</v>
      </c>
      <c r="DL7" s="14">
        <f t="shared" si="20"/>
        <v>0.5</v>
      </c>
      <c r="DM7" s="47" t="s">
        <v>82</v>
      </c>
      <c r="DN7" s="14">
        <f t="shared" si="46"/>
        <v>0.5</v>
      </c>
      <c r="DO7" s="46" t="s">
        <v>173</v>
      </c>
      <c r="DP7" s="14">
        <f t="shared" si="21"/>
        <v>0.5</v>
      </c>
      <c r="DQ7" s="45" t="s">
        <v>81</v>
      </c>
      <c r="DR7" s="14">
        <f t="shared" ref="DR7:DR12" si="50">IF(ISBLANK(DQ7),0,0.5)</f>
        <v>0.5</v>
      </c>
      <c r="DS7" s="76">
        <v>45644</v>
      </c>
      <c r="DT7" s="62" t="s">
        <v>167</v>
      </c>
      <c r="DU7" s="14">
        <f>IF(ISBLANK(DT7),0,0.5)</f>
        <v>0.5</v>
      </c>
      <c r="DV7" s="47" t="s">
        <v>170</v>
      </c>
      <c r="DW7" s="14">
        <f t="shared" si="23"/>
        <v>0.5</v>
      </c>
      <c r="DX7" s="47" t="s">
        <v>171</v>
      </c>
      <c r="DY7" s="14">
        <f t="shared" si="24"/>
        <v>0.5</v>
      </c>
      <c r="DZ7" s="45"/>
      <c r="EA7" s="14">
        <f t="shared" si="47"/>
        <v>0</v>
      </c>
      <c r="EB7" s="79">
        <v>26.5</v>
      </c>
      <c r="EC7" s="79">
        <v>-5</v>
      </c>
      <c r="ED7" s="80" t="e">
        <f>G7+N7+S7+Y7+AE7+AJ7+AN7+#REF!+AP7+AT7+AV7+AX7+AZ7+BD7+BH7+BL7+#REF!+CF7+CK7+CM7+CS7+CY7+DA7+#REF!+DJ7+#REF!+#REF!+#REF!+DL7+#REF!+DN7+DP7+DR7+DU7+DW7+DY7+EA7</f>
        <v>#REF!</v>
      </c>
      <c r="EE7" s="77">
        <f t="shared" si="25"/>
        <v>15.5</v>
      </c>
    </row>
    <row r="8" spans="1:142" s="20" customFormat="1" ht="17.25" customHeight="1" x14ac:dyDescent="0.25">
      <c r="A8" s="93" t="s">
        <v>100</v>
      </c>
      <c r="B8" s="17">
        <v>27.6</v>
      </c>
      <c r="C8" s="18">
        <v>3290.3</v>
      </c>
      <c r="D8" s="17">
        <v>2805.6</v>
      </c>
      <c r="E8" s="41">
        <f t="shared" si="26"/>
        <v>5.6942438621827907E-2</v>
      </c>
      <c r="F8" s="40" t="s">
        <v>8</v>
      </c>
      <c r="G8" s="38">
        <f>IF(E8&lt;=0.1,1,0)</f>
        <v>1</v>
      </c>
      <c r="H8" s="17">
        <v>0</v>
      </c>
      <c r="I8" s="17">
        <v>35308.699999999997</v>
      </c>
      <c r="J8" s="17">
        <v>32675.7</v>
      </c>
      <c r="K8" s="17">
        <v>0</v>
      </c>
      <c r="L8" s="50">
        <f t="shared" si="0"/>
        <v>0</v>
      </c>
      <c r="M8" s="40" t="s">
        <v>11</v>
      </c>
      <c r="N8" s="37">
        <f>IF(L8&lt;=1,1,0)</f>
        <v>1</v>
      </c>
      <c r="O8" s="15"/>
      <c r="P8" s="15"/>
      <c r="Q8" s="50">
        <v>0</v>
      </c>
      <c r="R8" s="40" t="s">
        <v>11</v>
      </c>
      <c r="S8" s="37">
        <f t="shared" si="27"/>
        <v>1</v>
      </c>
      <c r="T8" s="17">
        <v>0</v>
      </c>
      <c r="U8" s="18">
        <v>3317.9</v>
      </c>
      <c r="V8" s="17">
        <v>32.299999999999997</v>
      </c>
      <c r="W8" s="50">
        <f t="shared" si="1"/>
        <v>0</v>
      </c>
      <c r="X8" s="40" t="s">
        <v>9</v>
      </c>
      <c r="Y8" s="37">
        <f t="shared" si="2"/>
        <v>1</v>
      </c>
      <c r="Z8" s="17">
        <v>0</v>
      </c>
      <c r="AA8" s="17">
        <f t="shared" si="28"/>
        <v>27.6</v>
      </c>
      <c r="AB8" s="17">
        <v>0</v>
      </c>
      <c r="AC8" s="50">
        <v>0</v>
      </c>
      <c r="AD8" s="40" t="s">
        <v>11</v>
      </c>
      <c r="AE8" s="37">
        <f t="shared" si="3"/>
        <v>1</v>
      </c>
      <c r="AF8" s="17">
        <v>3024.8</v>
      </c>
      <c r="AG8" s="17">
        <v>4285.1000000000004</v>
      </c>
      <c r="AH8" s="50">
        <f t="shared" si="4"/>
        <v>0.70588784392429582</v>
      </c>
      <c r="AI8" s="40" t="s">
        <v>11</v>
      </c>
      <c r="AJ8" s="37">
        <f t="shared" si="48"/>
        <v>1</v>
      </c>
      <c r="AK8" s="17">
        <v>0</v>
      </c>
      <c r="AL8" s="40">
        <f t="shared" si="29"/>
        <v>0</v>
      </c>
      <c r="AM8" s="40">
        <v>0</v>
      </c>
      <c r="AN8" s="37">
        <f t="shared" si="30"/>
        <v>0</v>
      </c>
      <c r="AO8" s="17">
        <v>1</v>
      </c>
      <c r="AP8" s="37">
        <f t="shared" si="31"/>
        <v>-1</v>
      </c>
      <c r="AQ8" s="17">
        <v>3317.9</v>
      </c>
      <c r="AR8" s="63">
        <v>3285.6</v>
      </c>
      <c r="AS8" s="50">
        <f t="shared" si="5"/>
        <v>1.0098307767226686</v>
      </c>
      <c r="AT8" s="37">
        <f t="shared" si="6"/>
        <v>5</v>
      </c>
      <c r="AU8" s="44"/>
      <c r="AV8" s="37">
        <f t="shared" si="32"/>
        <v>0</v>
      </c>
      <c r="AW8" s="44"/>
      <c r="AX8" s="37">
        <f t="shared" si="33"/>
        <v>0</v>
      </c>
      <c r="AY8" s="44"/>
      <c r="AZ8" s="37">
        <f t="shared" si="34"/>
        <v>0</v>
      </c>
      <c r="BA8" s="17">
        <v>2633</v>
      </c>
      <c r="BB8" s="17">
        <v>2093</v>
      </c>
      <c r="BC8" s="50">
        <f t="shared" si="7"/>
        <v>1.2580028666985188</v>
      </c>
      <c r="BD8" s="37">
        <f>IF(AND(BC8&gt;=0.95,BC8&lt;=1.05),1,IF(OR(AND(BC8&gt;=0.85,BC8&lt;0.95),AND(BC8&gt;1.05,BC8&lt;=1.15)),0.5,0))</f>
        <v>0</v>
      </c>
      <c r="BE8" s="17">
        <v>484.7</v>
      </c>
      <c r="BF8" s="17">
        <v>484.7</v>
      </c>
      <c r="BG8" s="50">
        <f t="shared" si="9"/>
        <v>1</v>
      </c>
      <c r="BH8" s="14">
        <f t="shared" si="35"/>
        <v>1</v>
      </c>
      <c r="BI8" s="17">
        <v>385.7</v>
      </c>
      <c r="BJ8" s="17">
        <v>1986.1</v>
      </c>
      <c r="BK8" s="52">
        <f t="shared" si="10"/>
        <v>0.19419968783042144</v>
      </c>
      <c r="BL8" s="14">
        <f t="shared" si="36"/>
        <v>-1</v>
      </c>
      <c r="BM8" s="17">
        <v>0</v>
      </c>
      <c r="BN8" s="17">
        <v>0</v>
      </c>
      <c r="BO8" s="17">
        <v>0</v>
      </c>
      <c r="BP8" s="17">
        <v>0</v>
      </c>
      <c r="BQ8" s="50" t="e">
        <f t="shared" si="11"/>
        <v>#DIV/0!</v>
      </c>
      <c r="BR8" s="14" t="e">
        <f t="shared" si="12"/>
        <v>#DIV/0!</v>
      </c>
      <c r="BS8" s="59">
        <v>0</v>
      </c>
      <c r="BT8" s="59">
        <v>0</v>
      </c>
      <c r="BU8" s="57">
        <f t="shared" si="13"/>
        <v>0</v>
      </c>
      <c r="BV8" s="56">
        <f t="shared" si="37"/>
        <v>1</v>
      </c>
      <c r="BW8" s="59">
        <v>385.7</v>
      </c>
      <c r="BX8" s="59">
        <v>319.10000000000002</v>
      </c>
      <c r="BY8" s="57">
        <f t="shared" si="38"/>
        <v>66.599999999999966</v>
      </c>
      <c r="BZ8" s="56">
        <f t="shared" si="39"/>
        <v>0</v>
      </c>
      <c r="CA8" s="17">
        <v>0</v>
      </c>
      <c r="CB8" s="17">
        <v>0</v>
      </c>
      <c r="CC8" s="17">
        <v>0</v>
      </c>
      <c r="CD8" s="17">
        <v>0</v>
      </c>
      <c r="CE8" s="42" t="e">
        <f>CA8/((CB8+CC8+CD8)/3)</f>
        <v>#DIV/0!</v>
      </c>
      <c r="CF8" s="14" t="e">
        <f t="shared" si="40"/>
        <v>#DIV/0!</v>
      </c>
      <c r="CG8" s="75">
        <v>0</v>
      </c>
      <c r="CH8" s="75">
        <v>0</v>
      </c>
      <c r="CI8" s="49">
        <f t="shared" si="41"/>
        <v>0</v>
      </c>
      <c r="CJ8" s="49" t="e">
        <f t="shared" si="42"/>
        <v>#DIV/0!</v>
      </c>
      <c r="CK8" s="14">
        <v>1</v>
      </c>
      <c r="CL8" s="15"/>
      <c r="CM8" s="14">
        <f t="shared" si="43"/>
        <v>0</v>
      </c>
      <c r="CN8" s="17">
        <v>0</v>
      </c>
      <c r="CO8" s="17">
        <v>0</v>
      </c>
      <c r="CP8" s="17">
        <v>0</v>
      </c>
      <c r="CQ8" s="17">
        <v>0</v>
      </c>
      <c r="CR8" s="42" t="e">
        <f t="shared" si="49"/>
        <v>#DIV/0!</v>
      </c>
      <c r="CS8" s="21" t="e">
        <f t="shared" si="44"/>
        <v>#DIV/0!</v>
      </c>
      <c r="CT8" s="17">
        <v>0</v>
      </c>
      <c r="CU8" s="17">
        <v>0</v>
      </c>
      <c r="CV8" s="17">
        <v>0</v>
      </c>
      <c r="CW8" s="17">
        <v>0</v>
      </c>
      <c r="CX8" s="50" t="e">
        <f t="shared" si="15"/>
        <v>#DIV/0!</v>
      </c>
      <c r="CY8" s="14">
        <f t="shared" si="16"/>
        <v>1</v>
      </c>
      <c r="CZ8" s="15"/>
      <c r="DA8" s="14">
        <f t="shared" si="45"/>
        <v>0</v>
      </c>
      <c r="DB8" s="44"/>
      <c r="DC8" s="14">
        <f t="shared" si="17"/>
        <v>0</v>
      </c>
      <c r="DD8" s="47"/>
      <c r="DE8" s="47"/>
      <c r="DF8" s="47"/>
      <c r="DG8" s="47"/>
      <c r="DH8" s="47"/>
      <c r="DI8" s="60">
        <f>DD8+DE8+DF8+DG8+DH8</f>
        <v>0</v>
      </c>
      <c r="DJ8" s="14">
        <f t="shared" si="19"/>
        <v>0</v>
      </c>
      <c r="DK8" s="47" t="s">
        <v>88</v>
      </c>
      <c r="DL8" s="14">
        <f t="shared" si="20"/>
        <v>0.5</v>
      </c>
      <c r="DM8" s="47" t="s">
        <v>89</v>
      </c>
      <c r="DN8" s="14">
        <f t="shared" si="46"/>
        <v>0.5</v>
      </c>
      <c r="DO8" s="92" t="s">
        <v>184</v>
      </c>
      <c r="DP8" s="14">
        <f t="shared" si="21"/>
        <v>0.5</v>
      </c>
      <c r="DQ8" s="45" t="s">
        <v>81</v>
      </c>
      <c r="DR8" s="14">
        <f t="shared" si="50"/>
        <v>0.5</v>
      </c>
      <c r="DS8" s="76">
        <v>45649</v>
      </c>
      <c r="DT8" s="62" t="s">
        <v>167</v>
      </c>
      <c r="DU8" s="14">
        <f t="shared" si="22"/>
        <v>0.5</v>
      </c>
      <c r="DV8" s="47"/>
      <c r="DW8" s="14">
        <f t="shared" si="23"/>
        <v>0</v>
      </c>
      <c r="DX8" s="47"/>
      <c r="DY8" s="14">
        <f t="shared" si="24"/>
        <v>0</v>
      </c>
      <c r="DZ8" s="45"/>
      <c r="EA8" s="14">
        <f t="shared" si="47"/>
        <v>0</v>
      </c>
      <c r="EB8" s="79">
        <v>26.5</v>
      </c>
      <c r="EC8" s="79">
        <v>-5</v>
      </c>
      <c r="ED8" s="80" t="e">
        <f>G8+N8+S8+Y8+AE8+AJ8+AN8+#REF!+AP8+AT8+AV8+AX8+AZ8+BD8+BH8+BL8+#REF!+CF8+CK8+CM8+CS8+CY8+DA8+#REF!+DJ8+#REF!+#REF!+#REF!+DL8+#REF!+DN8+DP8+DR8+DU8+DW8+DY8+EA8</f>
        <v>#REF!</v>
      </c>
      <c r="EE8" s="78">
        <f t="shared" si="25"/>
        <v>13.5</v>
      </c>
      <c r="EF8" s="16"/>
      <c r="EG8" s="16"/>
      <c r="EH8" s="16"/>
      <c r="EI8" s="16"/>
      <c r="EJ8" s="16"/>
      <c r="EK8" s="16"/>
      <c r="EL8" s="16"/>
    </row>
    <row r="9" spans="1:142" s="19" customFormat="1" ht="16.5" customHeight="1" x14ac:dyDescent="0.25">
      <c r="A9" s="93" t="s">
        <v>68</v>
      </c>
      <c r="B9" s="17">
        <v>1100.9000000000001</v>
      </c>
      <c r="C9" s="18">
        <v>3455.7</v>
      </c>
      <c r="D9" s="17">
        <v>2001.9</v>
      </c>
      <c r="E9" s="41">
        <f t="shared" si="26"/>
        <v>0.75725684413261818</v>
      </c>
      <c r="F9" s="40" t="s">
        <v>7</v>
      </c>
      <c r="G9" s="38">
        <f>IF(E9&lt;=0.1,1,0)</f>
        <v>0</v>
      </c>
      <c r="H9" s="17">
        <v>0</v>
      </c>
      <c r="I9" s="17">
        <v>17902.3</v>
      </c>
      <c r="J9" s="17">
        <v>9526.1</v>
      </c>
      <c r="K9" s="17">
        <v>0</v>
      </c>
      <c r="L9" s="50">
        <f t="shared" si="0"/>
        <v>0</v>
      </c>
      <c r="M9" s="40" t="s">
        <v>10</v>
      </c>
      <c r="N9" s="37">
        <f>IF(L9&lt;=0.5,1,0)</f>
        <v>1</v>
      </c>
      <c r="O9" s="17"/>
      <c r="P9" s="17"/>
      <c r="Q9" s="50">
        <v>0</v>
      </c>
      <c r="R9" s="40" t="s">
        <v>11</v>
      </c>
      <c r="S9" s="37">
        <f t="shared" si="27"/>
        <v>1</v>
      </c>
      <c r="T9" s="17">
        <v>0</v>
      </c>
      <c r="U9" s="18">
        <v>4556.6000000000004</v>
      </c>
      <c r="V9" s="17">
        <v>40</v>
      </c>
      <c r="W9" s="50">
        <f t="shared" si="1"/>
        <v>0</v>
      </c>
      <c r="X9" s="40" t="s">
        <v>9</v>
      </c>
      <c r="Y9" s="37">
        <f t="shared" si="2"/>
        <v>1</v>
      </c>
      <c r="Z9" s="17">
        <v>0</v>
      </c>
      <c r="AA9" s="17">
        <f t="shared" si="28"/>
        <v>1100.9000000000001</v>
      </c>
      <c r="AB9" s="17">
        <v>0</v>
      </c>
      <c r="AC9" s="50">
        <v>0</v>
      </c>
      <c r="AD9" s="40" t="s">
        <v>11</v>
      </c>
      <c r="AE9" s="37">
        <f t="shared" si="3"/>
        <v>1</v>
      </c>
      <c r="AF9" s="17">
        <v>3099.7</v>
      </c>
      <c r="AG9" s="17">
        <v>0</v>
      </c>
      <c r="AH9" s="50" t="e">
        <f t="shared" si="4"/>
        <v>#DIV/0!</v>
      </c>
      <c r="AI9" s="40" t="s">
        <v>11</v>
      </c>
      <c r="AJ9" s="37">
        <v>1</v>
      </c>
      <c r="AK9" s="17">
        <v>0</v>
      </c>
      <c r="AL9" s="40">
        <f t="shared" si="29"/>
        <v>0</v>
      </c>
      <c r="AM9" s="40">
        <v>0</v>
      </c>
      <c r="AN9" s="37">
        <f t="shared" si="30"/>
        <v>0</v>
      </c>
      <c r="AO9" s="17"/>
      <c r="AP9" s="37">
        <f t="shared" si="31"/>
        <v>0</v>
      </c>
      <c r="AQ9" s="17">
        <v>4556.6000000000004</v>
      </c>
      <c r="AR9" s="17">
        <v>4516.6000000000004</v>
      </c>
      <c r="AS9" s="50">
        <f t="shared" si="5"/>
        <v>1.0088562192799895</v>
      </c>
      <c r="AT9" s="37">
        <f t="shared" si="6"/>
        <v>5</v>
      </c>
      <c r="AU9" s="44"/>
      <c r="AV9" s="37">
        <f t="shared" si="32"/>
        <v>0</v>
      </c>
      <c r="AW9" s="44"/>
      <c r="AX9" s="37">
        <f t="shared" si="33"/>
        <v>0</v>
      </c>
      <c r="AY9" s="44">
        <v>1</v>
      </c>
      <c r="AZ9" s="37">
        <f t="shared" si="34"/>
        <v>-1</v>
      </c>
      <c r="BA9" s="17">
        <v>8376.2000000000007</v>
      </c>
      <c r="BB9" s="17">
        <v>8376.2000000000007</v>
      </c>
      <c r="BC9" s="50">
        <f t="shared" si="7"/>
        <v>1</v>
      </c>
      <c r="BD9" s="37">
        <f t="shared" si="8"/>
        <v>1</v>
      </c>
      <c r="BE9" s="17">
        <v>1453.8</v>
      </c>
      <c r="BF9" s="17">
        <v>1453.8</v>
      </c>
      <c r="BG9" s="50">
        <f t="shared" si="9"/>
        <v>1</v>
      </c>
      <c r="BH9" s="14">
        <f t="shared" si="35"/>
        <v>1</v>
      </c>
      <c r="BI9" s="17">
        <v>1019.3</v>
      </c>
      <c r="BJ9" s="17">
        <v>6908.6</v>
      </c>
      <c r="BK9" s="52">
        <f t="shared" si="10"/>
        <v>0.14754074631618561</v>
      </c>
      <c r="BL9" s="14">
        <f t="shared" si="36"/>
        <v>-1</v>
      </c>
      <c r="BM9" s="17">
        <v>0</v>
      </c>
      <c r="BN9" s="17">
        <v>0</v>
      </c>
      <c r="BO9" s="17">
        <v>0</v>
      </c>
      <c r="BP9" s="17">
        <v>0</v>
      </c>
      <c r="BQ9" s="50" t="e">
        <f t="shared" si="11"/>
        <v>#DIV/0!</v>
      </c>
      <c r="BR9" s="14" t="e">
        <f t="shared" si="12"/>
        <v>#DIV/0!</v>
      </c>
      <c r="BS9" s="59">
        <v>0</v>
      </c>
      <c r="BT9" s="59">
        <v>0</v>
      </c>
      <c r="BU9" s="57">
        <f t="shared" si="13"/>
        <v>0</v>
      </c>
      <c r="BV9" s="56">
        <f t="shared" si="37"/>
        <v>1</v>
      </c>
      <c r="BW9" s="59">
        <v>1019.3</v>
      </c>
      <c r="BX9" s="59">
        <v>1150.8</v>
      </c>
      <c r="BY9" s="57">
        <f t="shared" si="38"/>
        <v>-131.5</v>
      </c>
      <c r="BZ9" s="56">
        <f t="shared" si="39"/>
        <v>-1</v>
      </c>
      <c r="CA9" s="17">
        <v>0</v>
      </c>
      <c r="CB9" s="17">
        <v>0</v>
      </c>
      <c r="CC9" s="17">
        <v>0</v>
      </c>
      <c r="CD9" s="17">
        <v>0</v>
      </c>
      <c r="CE9" s="42" t="e">
        <f t="shared" si="14"/>
        <v>#DIV/0!</v>
      </c>
      <c r="CF9" s="14" t="e">
        <f t="shared" si="40"/>
        <v>#DIV/0!</v>
      </c>
      <c r="CG9" s="75">
        <v>18.2</v>
      </c>
      <c r="CH9" s="75">
        <v>23.7</v>
      </c>
      <c r="CI9" s="49">
        <f t="shared" si="41"/>
        <v>-5.5</v>
      </c>
      <c r="CJ9" s="49">
        <f t="shared" si="42"/>
        <v>0.76793248945147674</v>
      </c>
      <c r="CK9" s="14">
        <v>1</v>
      </c>
      <c r="CL9" s="17"/>
      <c r="CM9" s="14">
        <f t="shared" si="43"/>
        <v>0</v>
      </c>
      <c r="CN9" s="17">
        <v>0</v>
      </c>
      <c r="CO9" s="17">
        <v>0</v>
      </c>
      <c r="CP9" s="17">
        <v>0</v>
      </c>
      <c r="CQ9" s="17">
        <v>0</v>
      </c>
      <c r="CR9" s="42" t="e">
        <f t="shared" si="49"/>
        <v>#DIV/0!</v>
      </c>
      <c r="CS9" s="21" t="e">
        <f t="shared" si="44"/>
        <v>#DIV/0!</v>
      </c>
      <c r="CT9" s="17">
        <v>0</v>
      </c>
      <c r="CU9" s="17">
        <v>0</v>
      </c>
      <c r="CV9" s="17">
        <v>0</v>
      </c>
      <c r="CW9" s="17">
        <v>0</v>
      </c>
      <c r="CX9" s="50" t="e">
        <f t="shared" si="15"/>
        <v>#DIV/0!</v>
      </c>
      <c r="CY9" s="14">
        <f t="shared" si="16"/>
        <v>1</v>
      </c>
      <c r="CZ9" s="17"/>
      <c r="DA9" s="14">
        <f t="shared" si="45"/>
        <v>0</v>
      </c>
      <c r="DB9" s="44"/>
      <c r="DC9" s="14">
        <f t="shared" si="17"/>
        <v>0</v>
      </c>
      <c r="DD9" s="47" t="s">
        <v>81</v>
      </c>
      <c r="DE9" s="47" t="s">
        <v>81</v>
      </c>
      <c r="DF9" s="47"/>
      <c r="DG9" s="47"/>
      <c r="DH9" s="47"/>
      <c r="DI9" s="40">
        <f t="shared" si="18"/>
        <v>2</v>
      </c>
      <c r="DJ9" s="14">
        <f t="shared" si="19"/>
        <v>0</v>
      </c>
      <c r="DK9" s="62" t="s">
        <v>102</v>
      </c>
      <c r="DL9" s="14">
        <f t="shared" si="20"/>
        <v>0.5</v>
      </c>
      <c r="DM9" s="47" t="s">
        <v>87</v>
      </c>
      <c r="DN9" s="14">
        <f t="shared" si="46"/>
        <v>0.5</v>
      </c>
      <c r="DO9" s="47" t="s">
        <v>174</v>
      </c>
      <c r="DP9" s="14">
        <f t="shared" si="21"/>
        <v>0.5</v>
      </c>
      <c r="DQ9" s="45" t="s">
        <v>81</v>
      </c>
      <c r="DR9" s="14">
        <f t="shared" si="50"/>
        <v>0.5</v>
      </c>
      <c r="DS9" s="76">
        <v>45646</v>
      </c>
      <c r="DT9" s="62" t="s">
        <v>167</v>
      </c>
      <c r="DU9" s="14">
        <f t="shared" si="22"/>
        <v>0.5</v>
      </c>
      <c r="DV9" s="47" t="s">
        <v>175</v>
      </c>
      <c r="DW9" s="14">
        <f t="shared" si="23"/>
        <v>0.5</v>
      </c>
      <c r="DX9" s="47" t="s">
        <v>176</v>
      </c>
      <c r="DY9" s="14">
        <f t="shared" si="24"/>
        <v>0.5</v>
      </c>
      <c r="DZ9" s="45"/>
      <c r="EA9" s="14">
        <f t="shared" si="47"/>
        <v>0</v>
      </c>
      <c r="EB9" s="81">
        <v>26.5</v>
      </c>
      <c r="EC9" s="81">
        <v>-5</v>
      </c>
      <c r="ED9" s="80" t="e">
        <f>G9+N9+S9+Y9+AE9+AJ9+AN9+#REF!+AP9+AT9+AV9+AX9+AZ9+BD9+BH9+BL9+#REF!+CF9+CK9+CM9+CS9+CY9+DA9+#REF!+DJ9+#REF!+#REF!+#REF!+DL9+#REF!+DN9+DP9+DR9+DU9+DW9+DY9+EA9</f>
        <v>#REF!</v>
      </c>
      <c r="EE9" s="78">
        <f t="shared" si="25"/>
        <v>13.5</v>
      </c>
    </row>
    <row r="10" spans="1:142" s="19" customFormat="1" ht="18" customHeight="1" x14ac:dyDescent="0.25">
      <c r="A10" s="93" t="s">
        <v>69</v>
      </c>
      <c r="B10" s="17">
        <v>52.1</v>
      </c>
      <c r="C10" s="18">
        <v>4828.7</v>
      </c>
      <c r="D10" s="17">
        <v>2497.8000000000002</v>
      </c>
      <c r="E10" s="41">
        <f t="shared" si="26"/>
        <v>2.2351881247586775E-2</v>
      </c>
      <c r="F10" s="40" t="s">
        <v>8</v>
      </c>
      <c r="G10" s="38">
        <f>IF(E10&lt;=0.1,1,0)</f>
        <v>1</v>
      </c>
      <c r="H10" s="17">
        <v>0</v>
      </c>
      <c r="I10" s="17">
        <v>21274.5</v>
      </c>
      <c r="J10" s="17">
        <v>11042.9</v>
      </c>
      <c r="K10" s="17">
        <v>0</v>
      </c>
      <c r="L10" s="50">
        <f t="shared" si="0"/>
        <v>0</v>
      </c>
      <c r="M10" s="40" t="s">
        <v>11</v>
      </c>
      <c r="N10" s="37">
        <f>IF(L10&lt;=1,1,0)</f>
        <v>1</v>
      </c>
      <c r="O10" s="17"/>
      <c r="P10" s="17"/>
      <c r="Q10" s="50">
        <v>0</v>
      </c>
      <c r="R10" s="40" t="s">
        <v>11</v>
      </c>
      <c r="S10" s="37">
        <f t="shared" si="27"/>
        <v>1</v>
      </c>
      <c r="T10" s="17">
        <v>0</v>
      </c>
      <c r="U10" s="18">
        <v>4880.8</v>
      </c>
      <c r="V10" s="17">
        <v>81.900000000000006</v>
      </c>
      <c r="W10" s="50">
        <f t="shared" si="1"/>
        <v>0</v>
      </c>
      <c r="X10" s="40" t="s">
        <v>9</v>
      </c>
      <c r="Y10" s="37">
        <f t="shared" si="2"/>
        <v>1</v>
      </c>
      <c r="Z10" s="17">
        <v>0</v>
      </c>
      <c r="AA10" s="17">
        <f t="shared" si="28"/>
        <v>52.1</v>
      </c>
      <c r="AB10" s="17">
        <v>0</v>
      </c>
      <c r="AC10" s="50">
        <v>0</v>
      </c>
      <c r="AD10" s="40" t="s">
        <v>11</v>
      </c>
      <c r="AE10" s="37">
        <f t="shared" si="3"/>
        <v>1</v>
      </c>
      <c r="AF10" s="17">
        <v>3415.5</v>
      </c>
      <c r="AG10" s="17">
        <v>4783</v>
      </c>
      <c r="AH10" s="50">
        <f t="shared" si="4"/>
        <v>0.714091574325737</v>
      </c>
      <c r="AI10" s="40" t="s">
        <v>11</v>
      </c>
      <c r="AJ10" s="37">
        <f t="shared" si="48"/>
        <v>1</v>
      </c>
      <c r="AK10" s="17">
        <v>0</v>
      </c>
      <c r="AL10" s="40">
        <f t="shared" si="29"/>
        <v>0</v>
      </c>
      <c r="AM10" s="40">
        <v>0</v>
      </c>
      <c r="AN10" s="37">
        <f t="shared" si="30"/>
        <v>0</v>
      </c>
      <c r="AO10" s="17"/>
      <c r="AP10" s="37">
        <f t="shared" si="31"/>
        <v>0</v>
      </c>
      <c r="AQ10" s="17">
        <v>4880.8</v>
      </c>
      <c r="AR10" s="17">
        <v>4798.8999999999996</v>
      </c>
      <c r="AS10" s="50">
        <f t="shared" si="5"/>
        <v>1.0170664110525329</v>
      </c>
      <c r="AT10" s="37">
        <f t="shared" si="6"/>
        <v>5</v>
      </c>
      <c r="AU10" s="44"/>
      <c r="AV10" s="37">
        <f t="shared" si="32"/>
        <v>0</v>
      </c>
      <c r="AW10" s="44"/>
      <c r="AX10" s="37">
        <f t="shared" si="33"/>
        <v>0</v>
      </c>
      <c r="AY10" s="44"/>
      <c r="AZ10" s="37">
        <f t="shared" si="34"/>
        <v>0</v>
      </c>
      <c r="BA10" s="17">
        <v>10231.6</v>
      </c>
      <c r="BB10" s="17">
        <v>10231.6</v>
      </c>
      <c r="BC10" s="50">
        <f t="shared" si="7"/>
        <v>1</v>
      </c>
      <c r="BD10" s="37">
        <f t="shared" si="8"/>
        <v>1</v>
      </c>
      <c r="BE10" s="17">
        <v>2330.9</v>
      </c>
      <c r="BF10" s="17">
        <v>2330.9</v>
      </c>
      <c r="BG10" s="50">
        <f t="shared" si="9"/>
        <v>1</v>
      </c>
      <c r="BH10" s="14">
        <f t="shared" si="35"/>
        <v>1</v>
      </c>
      <c r="BI10" s="17">
        <v>2097.9</v>
      </c>
      <c r="BJ10" s="17">
        <v>9665.6</v>
      </c>
      <c r="BK10" s="52">
        <f t="shared" si="10"/>
        <v>0.21704808806488993</v>
      </c>
      <c r="BL10" s="14">
        <f t="shared" si="36"/>
        <v>-1</v>
      </c>
      <c r="BM10" s="17">
        <v>0</v>
      </c>
      <c r="BN10" s="17">
        <v>0</v>
      </c>
      <c r="BO10" s="17">
        <v>0</v>
      </c>
      <c r="BP10" s="17">
        <v>0</v>
      </c>
      <c r="BQ10" s="50" t="e">
        <f t="shared" si="11"/>
        <v>#DIV/0!</v>
      </c>
      <c r="BR10" s="14" t="e">
        <f t="shared" si="12"/>
        <v>#DIV/0!</v>
      </c>
      <c r="BS10" s="59">
        <v>0</v>
      </c>
      <c r="BT10" s="59">
        <v>0</v>
      </c>
      <c r="BU10" s="57">
        <f t="shared" si="13"/>
        <v>0</v>
      </c>
      <c r="BV10" s="56">
        <f t="shared" si="37"/>
        <v>1</v>
      </c>
      <c r="BW10" s="59">
        <v>2097.9</v>
      </c>
      <c r="BX10" s="59">
        <v>1535.7</v>
      </c>
      <c r="BY10" s="57">
        <f t="shared" si="38"/>
        <v>562.20000000000005</v>
      </c>
      <c r="BZ10" s="56">
        <f t="shared" si="39"/>
        <v>0</v>
      </c>
      <c r="CA10" s="17">
        <v>0</v>
      </c>
      <c r="CB10" s="17">
        <v>0</v>
      </c>
      <c r="CC10" s="17">
        <v>0</v>
      </c>
      <c r="CD10" s="17">
        <v>0</v>
      </c>
      <c r="CE10" s="42" t="e">
        <f t="shared" si="14"/>
        <v>#DIV/0!</v>
      </c>
      <c r="CF10" s="14" t="e">
        <f t="shared" si="40"/>
        <v>#DIV/0!</v>
      </c>
      <c r="CG10" s="75">
        <v>0</v>
      </c>
      <c r="CH10" s="75">
        <v>0</v>
      </c>
      <c r="CI10" s="49">
        <f t="shared" si="41"/>
        <v>0</v>
      </c>
      <c r="CJ10" s="49" t="e">
        <f t="shared" si="42"/>
        <v>#DIV/0!</v>
      </c>
      <c r="CK10" s="14">
        <v>1</v>
      </c>
      <c r="CL10" s="17"/>
      <c r="CM10" s="14">
        <f t="shared" si="43"/>
        <v>0</v>
      </c>
      <c r="CN10" s="17">
        <v>0</v>
      </c>
      <c r="CO10" s="17">
        <v>0</v>
      </c>
      <c r="CP10" s="17">
        <v>0</v>
      </c>
      <c r="CQ10" s="17">
        <v>0</v>
      </c>
      <c r="CR10" s="42" t="e">
        <f>(CN10/CO10)/(CP10/CQ10)</f>
        <v>#DIV/0!</v>
      </c>
      <c r="CS10" s="21" t="e">
        <f t="shared" si="44"/>
        <v>#DIV/0!</v>
      </c>
      <c r="CT10" s="17">
        <v>0</v>
      </c>
      <c r="CU10" s="17">
        <v>0</v>
      </c>
      <c r="CV10" s="17">
        <v>0</v>
      </c>
      <c r="CW10" s="17">
        <v>0</v>
      </c>
      <c r="CX10" s="50" t="e">
        <f>(CT10/CU10)/(CV10/CW10)</f>
        <v>#DIV/0!</v>
      </c>
      <c r="CY10" s="14">
        <f t="shared" si="16"/>
        <v>1</v>
      </c>
      <c r="CZ10" s="17"/>
      <c r="DA10" s="14">
        <f t="shared" si="45"/>
        <v>0</v>
      </c>
      <c r="DB10" s="44"/>
      <c r="DC10" s="14">
        <f t="shared" si="17"/>
        <v>0</v>
      </c>
      <c r="DD10" s="47" t="s">
        <v>81</v>
      </c>
      <c r="DE10" s="47" t="s">
        <v>81</v>
      </c>
      <c r="DF10" s="47"/>
      <c r="DG10" s="47"/>
      <c r="DH10" s="47"/>
      <c r="DI10" s="40">
        <f>DD10+DE10+DF10+DG10+DH10</f>
        <v>2</v>
      </c>
      <c r="DJ10" s="14">
        <f t="shared" si="19"/>
        <v>0</v>
      </c>
      <c r="DK10" s="47" t="s">
        <v>129</v>
      </c>
      <c r="DL10" s="14">
        <f t="shared" si="20"/>
        <v>0.5</v>
      </c>
      <c r="DM10" s="47" t="s">
        <v>130</v>
      </c>
      <c r="DN10" s="14">
        <f t="shared" si="46"/>
        <v>0.5</v>
      </c>
      <c r="DO10" s="47" t="s">
        <v>163</v>
      </c>
      <c r="DP10" s="14">
        <f t="shared" si="21"/>
        <v>0.5</v>
      </c>
      <c r="DQ10" s="45" t="s">
        <v>81</v>
      </c>
      <c r="DR10" s="14">
        <f t="shared" si="50"/>
        <v>0.5</v>
      </c>
      <c r="DS10" s="76">
        <v>45646</v>
      </c>
      <c r="DT10" s="62" t="s">
        <v>167</v>
      </c>
      <c r="DU10" s="14">
        <f t="shared" si="22"/>
        <v>0.5</v>
      </c>
      <c r="DV10" s="47" t="s">
        <v>178</v>
      </c>
      <c r="DW10" s="14">
        <f t="shared" si="23"/>
        <v>0.5</v>
      </c>
      <c r="DX10" s="47" t="s">
        <v>179</v>
      </c>
      <c r="DY10" s="14">
        <f t="shared" si="24"/>
        <v>0.5</v>
      </c>
      <c r="DZ10" s="45" t="s">
        <v>81</v>
      </c>
      <c r="EA10" s="14">
        <f t="shared" si="47"/>
        <v>1</v>
      </c>
      <c r="EB10" s="81">
        <v>26.5</v>
      </c>
      <c r="EC10" s="81">
        <v>-5</v>
      </c>
      <c r="ED10" s="80" t="e">
        <f>G10+N10+S10+Y10+AE10+AJ10+AN10+#REF!+AP10+AT10+AV10+AX10+AZ10+BD10+BH10+BL10+#REF!+CF10+CK10+CM10+CS10+CY10+DA10+#REF!+DJ10+#REF!+#REF!+#REF!+DL10+#REF!+DN10+DP10+DR10+DU10+DW10+DY10+EA10</f>
        <v>#REF!</v>
      </c>
      <c r="EE10" s="77">
        <f>G10+N10+Y10+AE10++AN10+AP10+AT10+AV10+AX10+AZ10+BD10+BH10+BV10+BZ10+CK10+L23+DA10+DJ10+DL10+DN10+DP10+DR10+DU10+DW10+DY10+EA10+DC10+BL10+AJ10</f>
        <v>17.5</v>
      </c>
    </row>
    <row r="11" spans="1:142" s="16" customFormat="1" ht="20.25" customHeight="1" x14ac:dyDescent="0.25">
      <c r="A11" s="93" t="s">
        <v>70</v>
      </c>
      <c r="B11" s="17">
        <v>245.2</v>
      </c>
      <c r="C11" s="18">
        <v>2513.9</v>
      </c>
      <c r="D11" s="17">
        <v>2036.4</v>
      </c>
      <c r="E11" s="51">
        <f>(B11)/(C11-D11)</f>
        <v>0.51350785340314131</v>
      </c>
      <c r="F11" s="40" t="s">
        <v>8</v>
      </c>
      <c r="G11" s="38">
        <f>IF(E11&lt;=0.1,1,0)</f>
        <v>0</v>
      </c>
      <c r="H11" s="17">
        <v>0</v>
      </c>
      <c r="I11" s="17">
        <v>9999.9</v>
      </c>
      <c r="J11" s="17">
        <v>7956</v>
      </c>
      <c r="K11" s="17">
        <v>0</v>
      </c>
      <c r="L11" s="50">
        <f t="shared" si="0"/>
        <v>0</v>
      </c>
      <c r="M11" s="40" t="s">
        <v>11</v>
      </c>
      <c r="N11" s="37">
        <f>IF(L11&lt;=1,1,0)</f>
        <v>1</v>
      </c>
      <c r="O11" s="15"/>
      <c r="P11" s="15"/>
      <c r="Q11" s="50">
        <v>0</v>
      </c>
      <c r="R11" s="40" t="s">
        <v>11</v>
      </c>
      <c r="S11" s="37">
        <f t="shared" si="27"/>
        <v>1</v>
      </c>
      <c r="T11" s="17">
        <v>0</v>
      </c>
      <c r="U11" s="18">
        <v>2759.1</v>
      </c>
      <c r="V11" s="17">
        <v>32.299999999999997</v>
      </c>
      <c r="W11" s="50">
        <f t="shared" si="1"/>
        <v>0</v>
      </c>
      <c r="X11" s="40" t="s">
        <v>9</v>
      </c>
      <c r="Y11" s="37">
        <f t="shared" si="2"/>
        <v>1</v>
      </c>
      <c r="Z11" s="17">
        <v>0</v>
      </c>
      <c r="AA11" s="17">
        <f t="shared" si="28"/>
        <v>245.2</v>
      </c>
      <c r="AB11" s="17">
        <v>0</v>
      </c>
      <c r="AC11" s="50">
        <v>0</v>
      </c>
      <c r="AD11" s="40" t="s">
        <v>11</v>
      </c>
      <c r="AE11" s="37">
        <f t="shared" si="3"/>
        <v>1</v>
      </c>
      <c r="AF11" s="17">
        <v>3398.1</v>
      </c>
      <c r="AG11" s="17">
        <v>4195.5</v>
      </c>
      <c r="AH11" s="50">
        <f t="shared" si="4"/>
        <v>0.80993922059349299</v>
      </c>
      <c r="AI11" s="40" t="s">
        <v>11</v>
      </c>
      <c r="AJ11" s="37">
        <f t="shared" si="48"/>
        <v>1</v>
      </c>
      <c r="AK11" s="17">
        <v>0</v>
      </c>
      <c r="AL11" s="40">
        <f t="shared" si="29"/>
        <v>0</v>
      </c>
      <c r="AM11" s="40">
        <v>0</v>
      </c>
      <c r="AN11" s="37">
        <f t="shared" si="30"/>
        <v>0</v>
      </c>
      <c r="AO11" s="17">
        <v>1</v>
      </c>
      <c r="AP11" s="37">
        <f t="shared" si="31"/>
        <v>-1</v>
      </c>
      <c r="AQ11" s="17">
        <v>2759.1</v>
      </c>
      <c r="AR11" s="17">
        <v>2726.8</v>
      </c>
      <c r="AS11" s="50">
        <f t="shared" si="5"/>
        <v>1.0118453865336656</v>
      </c>
      <c r="AT11" s="37">
        <f t="shared" si="6"/>
        <v>5</v>
      </c>
      <c r="AU11" s="44"/>
      <c r="AV11" s="37">
        <f t="shared" si="32"/>
        <v>0</v>
      </c>
      <c r="AW11" s="44"/>
      <c r="AX11" s="37">
        <f t="shared" si="33"/>
        <v>0</v>
      </c>
      <c r="AY11" s="44"/>
      <c r="AZ11" s="37">
        <f t="shared" si="34"/>
        <v>0</v>
      </c>
      <c r="BA11" s="17">
        <v>2044</v>
      </c>
      <c r="BB11" s="17">
        <v>1879.5</v>
      </c>
      <c r="BC11" s="50">
        <f t="shared" si="7"/>
        <v>1.0875232774674115</v>
      </c>
      <c r="BD11" s="37">
        <f t="shared" si="8"/>
        <v>0.5</v>
      </c>
      <c r="BE11" s="17">
        <v>477.6</v>
      </c>
      <c r="BF11" s="17">
        <v>477.6</v>
      </c>
      <c r="BG11" s="50">
        <f t="shared" si="9"/>
        <v>1</v>
      </c>
      <c r="BH11" s="14">
        <f t="shared" si="35"/>
        <v>1</v>
      </c>
      <c r="BI11" s="17">
        <v>365.7</v>
      </c>
      <c r="BJ11" s="17">
        <v>1774</v>
      </c>
      <c r="BK11" s="52">
        <f t="shared" si="10"/>
        <v>0.20614430665163472</v>
      </c>
      <c r="BL11" s="14">
        <f t="shared" si="36"/>
        <v>-1</v>
      </c>
      <c r="BM11" s="17">
        <v>0</v>
      </c>
      <c r="BN11" s="17">
        <v>0</v>
      </c>
      <c r="BO11" s="17">
        <v>0</v>
      </c>
      <c r="BP11" s="17">
        <v>0</v>
      </c>
      <c r="BQ11" s="50" t="e">
        <f t="shared" si="11"/>
        <v>#DIV/0!</v>
      </c>
      <c r="BR11" s="14" t="e">
        <f t="shared" si="12"/>
        <v>#DIV/0!</v>
      </c>
      <c r="BS11" s="59">
        <v>0</v>
      </c>
      <c r="BT11" s="59">
        <v>0</v>
      </c>
      <c r="BU11" s="57">
        <f t="shared" si="13"/>
        <v>0</v>
      </c>
      <c r="BV11" s="56">
        <f t="shared" si="37"/>
        <v>1</v>
      </c>
      <c r="BW11" s="59">
        <v>365.7</v>
      </c>
      <c r="BX11" s="59">
        <v>306.5</v>
      </c>
      <c r="BY11" s="57">
        <f t="shared" si="38"/>
        <v>59.199999999999989</v>
      </c>
      <c r="BZ11" s="56">
        <f t="shared" si="39"/>
        <v>0</v>
      </c>
      <c r="CA11" s="17">
        <v>0</v>
      </c>
      <c r="CB11" s="17">
        <v>0</v>
      </c>
      <c r="CC11" s="17">
        <v>0</v>
      </c>
      <c r="CD11" s="17">
        <v>0</v>
      </c>
      <c r="CE11" s="42" t="e">
        <f t="shared" si="14"/>
        <v>#DIV/0!</v>
      </c>
      <c r="CF11" s="14" t="e">
        <f t="shared" si="40"/>
        <v>#DIV/0!</v>
      </c>
      <c r="CG11" s="75">
        <v>0</v>
      </c>
      <c r="CH11" s="75">
        <v>0</v>
      </c>
      <c r="CI11" s="49">
        <f t="shared" si="41"/>
        <v>0</v>
      </c>
      <c r="CJ11" s="49" t="e">
        <f t="shared" si="42"/>
        <v>#DIV/0!</v>
      </c>
      <c r="CK11" s="14">
        <v>1</v>
      </c>
      <c r="CL11" s="15"/>
      <c r="CM11" s="14">
        <f t="shared" si="43"/>
        <v>0</v>
      </c>
      <c r="CN11" s="17">
        <v>0</v>
      </c>
      <c r="CO11" s="17">
        <v>0</v>
      </c>
      <c r="CP11" s="17">
        <v>0</v>
      </c>
      <c r="CQ11" s="17">
        <v>0</v>
      </c>
      <c r="CR11" s="42" t="e">
        <f>(CN11/CO11)/(CP11/CQ11)</f>
        <v>#DIV/0!</v>
      </c>
      <c r="CS11" s="21" t="e">
        <f t="shared" si="44"/>
        <v>#DIV/0!</v>
      </c>
      <c r="CT11" s="17">
        <v>0</v>
      </c>
      <c r="CU11" s="17">
        <v>0</v>
      </c>
      <c r="CV11" s="17">
        <v>0</v>
      </c>
      <c r="CW11" s="17">
        <v>0</v>
      </c>
      <c r="CX11" s="50" t="e">
        <f t="shared" si="15"/>
        <v>#DIV/0!</v>
      </c>
      <c r="CY11" s="14">
        <v>1</v>
      </c>
      <c r="CZ11" s="15"/>
      <c r="DA11" s="14">
        <f t="shared" si="45"/>
        <v>0</v>
      </c>
      <c r="DB11" s="44"/>
      <c r="DC11" s="14">
        <f t="shared" si="17"/>
        <v>0</v>
      </c>
      <c r="DD11" s="47"/>
      <c r="DE11" s="47"/>
      <c r="DF11" s="47"/>
      <c r="DG11" s="47"/>
      <c r="DH11" s="47"/>
      <c r="DI11" s="40">
        <f t="shared" si="18"/>
        <v>0</v>
      </c>
      <c r="DJ11" s="14">
        <f t="shared" si="19"/>
        <v>0</v>
      </c>
      <c r="DK11" s="47" t="s">
        <v>96</v>
      </c>
      <c r="DL11" s="14">
        <f t="shared" si="20"/>
        <v>0.5</v>
      </c>
      <c r="DM11" s="47" t="s">
        <v>92</v>
      </c>
      <c r="DN11" s="14">
        <f t="shared" si="46"/>
        <v>0.5</v>
      </c>
      <c r="DO11" s="92"/>
      <c r="DP11" s="14">
        <f t="shared" si="21"/>
        <v>0</v>
      </c>
      <c r="DQ11" s="45" t="s">
        <v>81</v>
      </c>
      <c r="DR11" s="14">
        <f t="shared" si="50"/>
        <v>0.5</v>
      </c>
      <c r="DS11" s="76">
        <v>45642</v>
      </c>
      <c r="DT11" s="62" t="s">
        <v>167</v>
      </c>
      <c r="DU11" s="14">
        <f t="shared" si="22"/>
        <v>0.5</v>
      </c>
      <c r="DV11" s="47"/>
      <c r="DW11" s="14">
        <f>IF(ISBLANK(#REF!),0,0.5)</f>
        <v>0.5</v>
      </c>
      <c r="DX11" s="82"/>
      <c r="DY11" s="14">
        <f>IF(ISBLANK(DV11),0,0.5)</f>
        <v>0</v>
      </c>
      <c r="DZ11" s="45"/>
      <c r="EA11" s="14">
        <f t="shared" si="47"/>
        <v>0</v>
      </c>
      <c r="EB11" s="79">
        <v>26.5</v>
      </c>
      <c r="EC11" s="79">
        <v>-5</v>
      </c>
      <c r="ED11" s="80" t="e">
        <f>G11+N11+S11+Y11+AE11+AJ11+AN11+#REF!+AP11+AT11+AV11+AX11+AZ11+BD11+BH11+BL11+#REF!+CF11+CK11+CM11+CS11+CY11+DA11+#REF!+DJ11+#REF!+#REF!+#REF!+DL11+#REF!+DN11+DP11+DR11+DU11+DW11+DY11+EA11</f>
        <v>#REF!</v>
      </c>
      <c r="EE11" s="77">
        <f>G11+N11+Y11+AE11++AN11+AP11+AT11+AV11+AX11+AZ11+BD11+BH11+BV11+BZ11+CK11+CM11+DA11+DJ11+DL11+DN11+DP11+DR11+DU11+DW11+DY11+EA11+DC11+BL11+AJ11</f>
        <v>13</v>
      </c>
    </row>
    <row r="12" spans="1:142" s="16" customFormat="1" ht="17.25" customHeight="1" x14ac:dyDescent="0.25">
      <c r="A12" s="93" t="s">
        <v>71</v>
      </c>
      <c r="B12" s="17">
        <v>0</v>
      </c>
      <c r="C12" s="18">
        <v>2077.1</v>
      </c>
      <c r="D12" s="17">
        <v>1585.5</v>
      </c>
      <c r="E12" s="41">
        <f t="shared" si="26"/>
        <v>0</v>
      </c>
      <c r="F12" s="40" t="s">
        <v>7</v>
      </c>
      <c r="G12" s="38">
        <f>IF(E12&lt;=0.05,1,0)</f>
        <v>1</v>
      </c>
      <c r="H12" s="17">
        <v>0</v>
      </c>
      <c r="I12" s="17">
        <v>15069.4</v>
      </c>
      <c r="J12" s="17">
        <v>13047.1</v>
      </c>
      <c r="K12" s="17">
        <v>0</v>
      </c>
      <c r="L12" s="50">
        <f t="shared" si="0"/>
        <v>0</v>
      </c>
      <c r="M12" s="40" t="s">
        <v>10</v>
      </c>
      <c r="N12" s="37">
        <f>IF(L12&lt;=0.5,1,0)</f>
        <v>1</v>
      </c>
      <c r="O12" s="15"/>
      <c r="P12" s="15"/>
      <c r="Q12" s="50">
        <v>0</v>
      </c>
      <c r="R12" s="40" t="s">
        <v>11</v>
      </c>
      <c r="S12" s="37">
        <f t="shared" si="27"/>
        <v>1</v>
      </c>
      <c r="T12" s="17">
        <v>0</v>
      </c>
      <c r="U12" s="18">
        <v>2053.3000000000002</v>
      </c>
      <c r="V12" s="17">
        <v>26.9</v>
      </c>
      <c r="W12" s="50">
        <f t="shared" si="1"/>
        <v>0</v>
      </c>
      <c r="X12" s="40" t="s">
        <v>9</v>
      </c>
      <c r="Y12" s="37">
        <f t="shared" si="2"/>
        <v>1</v>
      </c>
      <c r="Z12" s="15">
        <v>0</v>
      </c>
      <c r="AA12" s="17">
        <f t="shared" si="28"/>
        <v>0</v>
      </c>
      <c r="AB12" s="15">
        <v>0</v>
      </c>
      <c r="AC12" s="50">
        <v>0</v>
      </c>
      <c r="AD12" s="40" t="s">
        <v>11</v>
      </c>
      <c r="AE12" s="37">
        <f t="shared" si="3"/>
        <v>1</v>
      </c>
      <c r="AF12" s="17">
        <v>1960</v>
      </c>
      <c r="AG12" s="17">
        <v>2811.1</v>
      </c>
      <c r="AH12" s="50">
        <f t="shared" si="4"/>
        <v>0.69723595745437728</v>
      </c>
      <c r="AI12" s="40" t="s">
        <v>11</v>
      </c>
      <c r="AJ12" s="37">
        <f t="shared" si="48"/>
        <v>1</v>
      </c>
      <c r="AK12" s="17">
        <v>0</v>
      </c>
      <c r="AL12" s="40">
        <f t="shared" si="29"/>
        <v>0</v>
      </c>
      <c r="AM12" s="40">
        <v>0</v>
      </c>
      <c r="AN12" s="37">
        <f t="shared" si="30"/>
        <v>0</v>
      </c>
      <c r="AO12" s="17">
        <v>1</v>
      </c>
      <c r="AP12" s="37">
        <f t="shared" si="31"/>
        <v>-1</v>
      </c>
      <c r="AQ12" s="17">
        <v>2053.3000000000002</v>
      </c>
      <c r="AR12" s="17">
        <v>2026.4</v>
      </c>
      <c r="AS12" s="50">
        <f t="shared" si="5"/>
        <v>1.0132747729964469</v>
      </c>
      <c r="AT12" s="37">
        <f t="shared" si="6"/>
        <v>5</v>
      </c>
      <c r="AU12" s="44"/>
      <c r="AV12" s="37">
        <f t="shared" si="32"/>
        <v>0</v>
      </c>
      <c r="AW12" s="44"/>
      <c r="AX12" s="37">
        <f t="shared" si="33"/>
        <v>0</v>
      </c>
      <c r="AY12" s="44">
        <v>1</v>
      </c>
      <c r="AZ12" s="37">
        <f t="shared" si="34"/>
        <v>-1</v>
      </c>
      <c r="BA12" s="17">
        <v>2022.3</v>
      </c>
      <c r="BB12" s="17">
        <v>2022.3</v>
      </c>
      <c r="BC12" s="50">
        <f t="shared" si="7"/>
        <v>1</v>
      </c>
      <c r="BD12" s="37">
        <f t="shared" si="8"/>
        <v>1</v>
      </c>
      <c r="BE12" s="17">
        <v>491.6</v>
      </c>
      <c r="BF12" s="17">
        <v>491.6</v>
      </c>
      <c r="BG12" s="50">
        <f t="shared" si="9"/>
        <v>1</v>
      </c>
      <c r="BH12" s="14">
        <f t="shared" si="35"/>
        <v>1</v>
      </c>
      <c r="BI12" s="17">
        <v>410.5</v>
      </c>
      <c r="BJ12" s="17">
        <v>1703.1</v>
      </c>
      <c r="BK12" s="52">
        <f t="shared" si="10"/>
        <v>0.24103106100640009</v>
      </c>
      <c r="BL12" s="14">
        <f t="shared" si="36"/>
        <v>-1</v>
      </c>
      <c r="BM12" s="17">
        <v>0</v>
      </c>
      <c r="BN12" s="17">
        <v>0</v>
      </c>
      <c r="BO12" s="17">
        <v>0</v>
      </c>
      <c r="BP12" s="17">
        <v>0</v>
      </c>
      <c r="BQ12" s="50" t="e">
        <f t="shared" si="11"/>
        <v>#DIV/0!</v>
      </c>
      <c r="BR12" s="14" t="e">
        <f t="shared" si="12"/>
        <v>#DIV/0!</v>
      </c>
      <c r="BS12" s="59">
        <v>0</v>
      </c>
      <c r="BT12" s="59">
        <v>0</v>
      </c>
      <c r="BU12" s="57">
        <f t="shared" si="13"/>
        <v>0</v>
      </c>
      <c r="BV12" s="56">
        <f t="shared" si="37"/>
        <v>1</v>
      </c>
      <c r="BW12" s="59">
        <v>410.5</v>
      </c>
      <c r="BX12" s="59">
        <v>300.2</v>
      </c>
      <c r="BY12" s="57">
        <f t="shared" si="38"/>
        <v>110.30000000000001</v>
      </c>
      <c r="BZ12" s="56">
        <f t="shared" si="39"/>
        <v>0</v>
      </c>
      <c r="CA12" s="15">
        <v>0</v>
      </c>
      <c r="CB12" s="15">
        <v>0</v>
      </c>
      <c r="CC12" s="15">
        <v>0</v>
      </c>
      <c r="CD12" s="15">
        <v>0</v>
      </c>
      <c r="CE12" s="42" t="e">
        <f t="shared" si="14"/>
        <v>#DIV/0!</v>
      </c>
      <c r="CF12" s="14" t="e">
        <f t="shared" si="40"/>
        <v>#DIV/0!</v>
      </c>
      <c r="CG12" s="75">
        <v>0</v>
      </c>
      <c r="CH12" s="75">
        <v>0</v>
      </c>
      <c r="CI12" s="49">
        <f t="shared" si="41"/>
        <v>0</v>
      </c>
      <c r="CJ12" s="49" t="e">
        <f t="shared" si="42"/>
        <v>#DIV/0!</v>
      </c>
      <c r="CK12" s="14">
        <v>1</v>
      </c>
      <c r="CL12" s="15"/>
      <c r="CM12" s="14">
        <f t="shared" si="43"/>
        <v>0</v>
      </c>
      <c r="CN12" s="17">
        <v>0</v>
      </c>
      <c r="CO12" s="17">
        <v>0</v>
      </c>
      <c r="CP12" s="17">
        <v>0</v>
      </c>
      <c r="CQ12" s="17">
        <v>0</v>
      </c>
      <c r="CR12" s="42" t="e">
        <f t="shared" si="49"/>
        <v>#DIV/0!</v>
      </c>
      <c r="CS12" s="21" t="e">
        <f t="shared" si="44"/>
        <v>#DIV/0!</v>
      </c>
      <c r="CT12" s="17">
        <v>0</v>
      </c>
      <c r="CU12" s="17">
        <v>0</v>
      </c>
      <c r="CV12" s="17">
        <v>0</v>
      </c>
      <c r="CW12" s="17">
        <v>0</v>
      </c>
      <c r="CX12" s="50" t="e">
        <f t="shared" si="15"/>
        <v>#DIV/0!</v>
      </c>
      <c r="CY12" s="14">
        <f t="shared" si="16"/>
        <v>1</v>
      </c>
      <c r="CZ12" s="15"/>
      <c r="DA12" s="14">
        <f t="shared" si="45"/>
        <v>0</v>
      </c>
      <c r="DB12" s="44"/>
      <c r="DC12" s="14">
        <f t="shared" si="17"/>
        <v>0</v>
      </c>
      <c r="DD12" s="47" t="s">
        <v>81</v>
      </c>
      <c r="DE12" s="47" t="s">
        <v>81</v>
      </c>
      <c r="DF12" s="47"/>
      <c r="DG12" s="47"/>
      <c r="DH12" s="47"/>
      <c r="DI12" s="40">
        <f t="shared" si="18"/>
        <v>2</v>
      </c>
      <c r="DJ12" s="14">
        <f t="shared" si="19"/>
        <v>0</v>
      </c>
      <c r="DK12" s="47" t="s">
        <v>97</v>
      </c>
      <c r="DL12" s="14">
        <f t="shared" si="20"/>
        <v>0.5</v>
      </c>
      <c r="DM12" s="47" t="s">
        <v>94</v>
      </c>
      <c r="DN12" s="14">
        <f t="shared" si="46"/>
        <v>0.5</v>
      </c>
      <c r="DO12" s="47" t="s">
        <v>172</v>
      </c>
      <c r="DP12" s="14">
        <f t="shared" si="21"/>
        <v>0.5</v>
      </c>
      <c r="DQ12" s="45" t="s">
        <v>81</v>
      </c>
      <c r="DR12" s="14">
        <f t="shared" si="50"/>
        <v>0.5</v>
      </c>
      <c r="DS12" s="76">
        <v>45646</v>
      </c>
      <c r="DT12" s="62" t="s">
        <v>167</v>
      </c>
      <c r="DU12" s="14">
        <f t="shared" si="22"/>
        <v>0.5</v>
      </c>
      <c r="DV12" s="47" t="s">
        <v>168</v>
      </c>
      <c r="DW12" s="14">
        <f t="shared" si="23"/>
        <v>0.5</v>
      </c>
      <c r="DX12" s="46"/>
      <c r="DY12" s="14">
        <f t="shared" si="24"/>
        <v>0</v>
      </c>
      <c r="DZ12" s="45"/>
      <c r="EA12" s="14">
        <f>IF(ISBLANK(DZ12),0,1)</f>
        <v>0</v>
      </c>
      <c r="EB12" s="79">
        <v>26.5</v>
      </c>
      <c r="EC12" s="79">
        <v>-5</v>
      </c>
      <c r="ED12" s="80" t="e">
        <f>G12+N12+S12+Y12+AE12+AJ12+AN12+#REF!+AP12+AT12+AV12+AX12+AZ12+BD12+BH12+BL12+#REF!+CF12+CK12+CM12+CS12+CY12+DA12+#REF!+DJ12+#REF!+#REF!+#REF!+DL12+#REF!+DN12+DP12+DR12+DU12+DW12+DY12+EA12</f>
        <v>#REF!</v>
      </c>
      <c r="EE12" s="77">
        <f>G12+N12+Y12+AE12++AN12+AP12+AT12+AV12+AX12+AZ12+BD12+BH12+BV12+BZ12+CK12+CM12+DA12+DJ12+DL12+DN12+DP12+DR12+DU12+DW12+DY12+EA12+DC12+BL12+AJ12</f>
        <v>14</v>
      </c>
    </row>
    <row r="13" spans="1:142" ht="27.75" customHeight="1" x14ac:dyDescent="0.2">
      <c r="A13" s="32"/>
      <c r="B13" s="4"/>
      <c r="E13" s="11"/>
      <c r="F13" s="9"/>
      <c r="P13" s="4"/>
      <c r="AP13" s="39"/>
      <c r="CE13" s="13"/>
    </row>
    <row r="14" spans="1:142" ht="16.5" customHeight="1" x14ac:dyDescent="0.25">
      <c r="A14" s="34"/>
      <c r="B14" s="34"/>
      <c r="C14" s="34" t="s">
        <v>104</v>
      </c>
      <c r="D14" s="34"/>
      <c r="E14" s="34"/>
      <c r="F14" s="34"/>
      <c r="G14" s="33"/>
      <c r="H14" s="34"/>
      <c r="P14" s="4"/>
      <c r="DT14" s="61"/>
    </row>
    <row r="15" spans="1:142" ht="17.25" customHeight="1" x14ac:dyDescent="0.25">
      <c r="A15" s="55"/>
      <c r="B15" s="34"/>
      <c r="C15" s="34" t="s">
        <v>105</v>
      </c>
      <c r="D15" s="34"/>
      <c r="E15" s="36"/>
      <c r="F15" s="35"/>
      <c r="G15" s="33"/>
      <c r="H15" s="34"/>
      <c r="I15" t="s">
        <v>106</v>
      </c>
    </row>
    <row r="16" spans="1:142" ht="15.75" x14ac:dyDescent="0.25">
      <c r="A16"/>
      <c r="B16" s="34"/>
      <c r="C16" s="34"/>
      <c r="D16" s="34"/>
      <c r="E16" s="36"/>
      <c r="F16" s="35"/>
      <c r="G16" s="33"/>
      <c r="H16" s="34"/>
    </row>
    <row r="17" spans="1:1" x14ac:dyDescent="0.2">
      <c r="A17"/>
    </row>
    <row r="18" spans="1:1" x14ac:dyDescent="0.2">
      <c r="A18"/>
    </row>
    <row r="20" spans="1:1" x14ac:dyDescent="0.2">
      <c r="A20"/>
    </row>
    <row r="21" spans="1:1" x14ac:dyDescent="0.2">
      <c r="A21"/>
    </row>
    <row r="38" spans="79:104" ht="12.75" customHeight="1" x14ac:dyDescent="0.2">
      <c r="CA38" s="3"/>
      <c r="CB38" s="3"/>
      <c r="CC38" s="3"/>
      <c r="CE38"/>
      <c r="CF38"/>
      <c r="CG38"/>
      <c r="CH38"/>
      <c r="CI38"/>
      <c r="CJ38"/>
      <c r="CL38" s="3"/>
      <c r="CM38" s="3"/>
      <c r="CO38" s="7"/>
      <c r="CP38" s="7"/>
      <c r="CQ38" s="7"/>
      <c r="CR38" s="5"/>
      <c r="CS38"/>
      <c r="CT38" s="10"/>
      <c r="CU38"/>
      <c r="CV38"/>
      <c r="CW38"/>
      <c r="CX38"/>
      <c r="CZ38"/>
    </row>
    <row r="39" spans="79:104" x14ac:dyDescent="0.2">
      <c r="CA39" s="3"/>
      <c r="CB39" s="3"/>
      <c r="CC39" s="3"/>
      <c r="CE39"/>
      <c r="CF39"/>
      <c r="CG39"/>
      <c r="CH39"/>
      <c r="CI39"/>
      <c r="CJ39"/>
      <c r="CL39" s="3"/>
      <c r="CM39" s="3"/>
      <c r="CO39" s="7"/>
      <c r="CP39" s="7"/>
      <c r="CQ39" s="7"/>
      <c r="CR39" s="5"/>
      <c r="CS39"/>
      <c r="CT39" s="10"/>
      <c r="CU39"/>
      <c r="CV39"/>
      <c r="CW39"/>
      <c r="CX39"/>
      <c r="CZ39"/>
    </row>
    <row r="40" spans="79:104" x14ac:dyDescent="0.2">
      <c r="CA40" s="3"/>
      <c r="CB40" s="3"/>
      <c r="CC40" s="3"/>
      <c r="CE40"/>
      <c r="CF40"/>
      <c r="CG40"/>
      <c r="CH40"/>
      <c r="CI40"/>
      <c r="CJ40"/>
      <c r="CL40" s="3"/>
      <c r="CM40" s="3"/>
      <c r="CO40" s="7"/>
      <c r="CP40" s="7"/>
      <c r="CQ40" s="7"/>
      <c r="CR40" s="5"/>
      <c r="CS40"/>
      <c r="CT40" s="10"/>
      <c r="CU40"/>
      <c r="CV40"/>
      <c r="CW40"/>
      <c r="CX40"/>
      <c r="CZ40"/>
    </row>
    <row r="41" spans="79:104" x14ac:dyDescent="0.2">
      <c r="CA41" s="3"/>
      <c r="CB41" s="3"/>
      <c r="CC41" s="3"/>
      <c r="CE41"/>
      <c r="CF41"/>
      <c r="CG41"/>
      <c r="CH41"/>
      <c r="CI41"/>
      <c r="CJ41"/>
      <c r="CL41" s="3"/>
      <c r="CM41" s="3"/>
      <c r="CO41" s="7"/>
      <c r="CP41" s="7"/>
      <c r="CQ41" s="7"/>
      <c r="CR41" s="5"/>
      <c r="CS41"/>
      <c r="CT41" s="10"/>
      <c r="CU41"/>
      <c r="CV41"/>
      <c r="CW41"/>
      <c r="CX41"/>
      <c r="CZ41"/>
    </row>
    <row r="42" spans="79:104" x14ac:dyDescent="0.2">
      <c r="CA42" s="3"/>
      <c r="CB42" s="3"/>
      <c r="CC42" s="3"/>
      <c r="CE42"/>
      <c r="CF42"/>
      <c r="CG42"/>
      <c r="CH42"/>
      <c r="CI42"/>
      <c r="CJ42"/>
      <c r="CL42" s="3"/>
      <c r="CM42" s="3"/>
      <c r="CO42" s="7"/>
      <c r="CP42" s="7"/>
      <c r="CQ42" s="7"/>
      <c r="CR42" s="5"/>
      <c r="CS42"/>
      <c r="CT42" s="10"/>
      <c r="CU42"/>
      <c r="CV42"/>
      <c r="CW42"/>
      <c r="CX42"/>
      <c r="CZ42"/>
    </row>
    <row r="43" spans="79:104" x14ac:dyDescent="0.2">
      <c r="CA43" s="3"/>
      <c r="CB43" s="3"/>
      <c r="CC43" s="3"/>
      <c r="CE43"/>
      <c r="CF43"/>
      <c r="CG43"/>
      <c r="CH43"/>
      <c r="CI43"/>
      <c r="CJ43"/>
      <c r="CL43" s="3"/>
      <c r="CM43" s="3"/>
      <c r="CO43" s="7"/>
      <c r="CP43" s="7"/>
      <c r="CQ43" s="7"/>
      <c r="CR43" s="5"/>
      <c r="CS43"/>
      <c r="CT43" s="10"/>
      <c r="CU43"/>
      <c r="CV43"/>
      <c r="CW43"/>
      <c r="CX43"/>
      <c r="CZ43"/>
    </row>
    <row r="44" spans="79:104" x14ac:dyDescent="0.2">
      <c r="CA44" s="3"/>
      <c r="CB44" s="3"/>
      <c r="CC44" s="3"/>
      <c r="CE44"/>
      <c r="CF44"/>
      <c r="CG44"/>
      <c r="CH44"/>
      <c r="CI44"/>
      <c r="CJ44"/>
      <c r="CL44" s="3"/>
      <c r="CM44" s="3"/>
      <c r="CO44" s="7"/>
      <c r="CP44" s="7"/>
      <c r="CQ44" s="7"/>
      <c r="CR44" s="5"/>
      <c r="CS44"/>
      <c r="CT44" s="10"/>
      <c r="CU44"/>
      <c r="CV44"/>
      <c r="CW44"/>
      <c r="CX44"/>
      <c r="CZ44"/>
    </row>
    <row r="45" spans="79:104" x14ac:dyDescent="0.2">
      <c r="CA45" s="3"/>
      <c r="CB45" s="3"/>
      <c r="CC45" s="3"/>
      <c r="CE45"/>
      <c r="CF45"/>
      <c r="CG45"/>
      <c r="CH45"/>
      <c r="CI45"/>
      <c r="CJ45"/>
      <c r="CL45" s="3"/>
      <c r="CM45" s="3"/>
      <c r="CO45" s="7"/>
      <c r="CP45" s="7"/>
      <c r="CQ45" s="7"/>
      <c r="CR45" s="5"/>
      <c r="CS45"/>
      <c r="CT45" s="10"/>
      <c r="CU45"/>
      <c r="CV45"/>
      <c r="CW45"/>
      <c r="CX45"/>
      <c r="CZ45"/>
    </row>
    <row r="46" spans="79:104" x14ac:dyDescent="0.2">
      <c r="CA46" s="3"/>
      <c r="CB46" s="3"/>
      <c r="CC46" s="3"/>
      <c r="CE46"/>
      <c r="CF46"/>
      <c r="CG46"/>
      <c r="CH46"/>
      <c r="CI46"/>
      <c r="CJ46"/>
      <c r="CL46" s="3"/>
      <c r="CM46" s="3"/>
      <c r="CO46" s="7"/>
      <c r="CP46" s="7"/>
      <c r="CQ46" s="7"/>
      <c r="CR46" s="5"/>
      <c r="CS46"/>
      <c r="CT46" s="10"/>
      <c r="CU46"/>
      <c r="CV46"/>
      <c r="CW46"/>
      <c r="CX46"/>
      <c r="CZ46"/>
    </row>
    <row r="47" spans="79:104" x14ac:dyDescent="0.2">
      <c r="CA47" s="3"/>
      <c r="CB47" s="3"/>
      <c r="CC47" s="3"/>
      <c r="CE47"/>
      <c r="CF47"/>
      <c r="CG47"/>
      <c r="CH47"/>
      <c r="CI47"/>
      <c r="CJ47"/>
      <c r="CL47" s="3"/>
      <c r="CM47" s="3"/>
      <c r="CO47" s="7"/>
      <c r="CP47" s="7"/>
      <c r="CQ47" s="7"/>
      <c r="CR47" s="5"/>
      <c r="CS47"/>
      <c r="CT47" s="10"/>
      <c r="CU47"/>
      <c r="CV47"/>
      <c r="CW47"/>
      <c r="CX47"/>
      <c r="CZ47"/>
    </row>
    <row r="48" spans="79:104" x14ac:dyDescent="0.2">
      <c r="CA48" s="3"/>
      <c r="CB48" s="3"/>
      <c r="CC48" s="3"/>
      <c r="CE48"/>
      <c r="CF48"/>
      <c r="CG48"/>
      <c r="CH48"/>
      <c r="CI48"/>
      <c r="CJ48"/>
      <c r="CL48" s="3"/>
      <c r="CM48" s="3"/>
      <c r="CO48" s="7"/>
      <c r="CP48" s="7"/>
      <c r="CQ48" s="7"/>
      <c r="CR48" s="5"/>
      <c r="CS48"/>
      <c r="CT48" s="10"/>
      <c r="CU48"/>
      <c r="CV48"/>
      <c r="CW48"/>
      <c r="CX48"/>
      <c r="CZ48"/>
    </row>
  </sheetData>
  <mergeCells count="39">
    <mergeCell ref="AQ2:AT2"/>
    <mergeCell ref="A2:A3"/>
    <mergeCell ref="B2:G2"/>
    <mergeCell ref="H2:N2"/>
    <mergeCell ref="O2:S2"/>
    <mergeCell ref="T2:Y2"/>
    <mergeCell ref="Z2:AE2"/>
    <mergeCell ref="AF2:AJ2"/>
    <mergeCell ref="AK2:AN2"/>
    <mergeCell ref="AO2:AP2"/>
    <mergeCell ref="CT2:CY2"/>
    <mergeCell ref="AU2:AV2"/>
    <mergeCell ref="AW2:AX2"/>
    <mergeCell ref="AY2:AZ2"/>
    <mergeCell ref="BA2:BD2"/>
    <mergeCell ref="BE2:BH2"/>
    <mergeCell ref="BI2:BL2"/>
    <mergeCell ref="BM2:BR2"/>
    <mergeCell ref="CA2:CF2"/>
    <mergeCell ref="CG2:CK2"/>
    <mergeCell ref="CL2:CM2"/>
    <mergeCell ref="CN2:CS2"/>
    <mergeCell ref="BS2:BV2"/>
    <mergeCell ref="BW2:BZ2"/>
    <mergeCell ref="EE2:EE3"/>
    <mergeCell ref="DV2:DW2"/>
    <mergeCell ref="DX2:DY2"/>
    <mergeCell ref="DZ2:EA2"/>
    <mergeCell ref="EB2:EB3"/>
    <mergeCell ref="EC2:EC3"/>
    <mergeCell ref="ED2:ED3"/>
    <mergeCell ref="DS2:DU2"/>
    <mergeCell ref="CZ2:DA2"/>
    <mergeCell ref="DK2:DL2"/>
    <mergeCell ref="DM2:DN2"/>
    <mergeCell ref="DO2:DP2"/>
    <mergeCell ref="DQ2:DR2"/>
    <mergeCell ref="DB2:DC2"/>
    <mergeCell ref="DD2:DJ2"/>
  </mergeCells>
  <pageMargins left="0.19685039370078741" right="0.19685039370078741" top="0.51" bottom="0.15748031496062992" header="0.51181102362204722" footer="0.17"/>
  <pageSetup paperSize="9" scale="47" orientation="landscape" r:id="rId1"/>
  <headerFooter alignWithMargins="0"/>
  <colBreaks count="5" manualBreakCount="5">
    <brk id="25" max="1048575" man="1"/>
    <brk id="50" max="1048575" man="1"/>
    <brk id="74" max="1048575" man="1"/>
    <brk id="97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01.04.2025</vt:lpstr>
      <vt:lpstr>'01.04.2025'!Заголовки_для_печати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Кумены ФУ</cp:lastModifiedBy>
  <cp:lastPrinted>2025-04-30T10:08:32Z</cp:lastPrinted>
  <dcterms:created xsi:type="dcterms:W3CDTF">2009-01-27T10:52:16Z</dcterms:created>
  <dcterms:modified xsi:type="dcterms:W3CDTF">2025-04-30T10:14:21Z</dcterms:modified>
</cp:coreProperties>
</file>